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rka\OneDrive - Artender\Dokumenty\práce\Zlonice\"/>
    </mc:Choice>
  </mc:AlternateContent>
  <xr:revisionPtr revIDLastSave="0" documentId="13_ncr:1_{E3E386E2-4C08-458A-A142-3D4FD4A6215B}" xr6:coauthVersionLast="46" xr6:coauthVersionMax="46" xr10:uidLastSave="{00000000-0000-0000-0000-000000000000}"/>
  <bookViews>
    <workbookView xWindow="-108" yWindow="-108" windowWidth="23256" windowHeight="12576" activeTab="9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01 Pol" sheetId="12" r:id="rId4"/>
    <sheet name="01 2 Pol" sheetId="13" r:id="rId5"/>
    <sheet name="01 3 Pol" sheetId="14" r:id="rId6"/>
    <sheet name="02 4 Pol" sheetId="15" r:id="rId7"/>
    <sheet name="02 5 Pol" sheetId="16" r:id="rId8"/>
    <sheet name="02 6 Pol" sheetId="17" r:id="rId9"/>
    <sheet name="02 7 Pol" sheetId="18" r:id="rId10"/>
  </sheets>
  <externalReferences>
    <externalReference r:id="rId11"/>
  </externalReferences>
  <definedNames>
    <definedName name="CelkemDPHVypocet" localSheetId="1">Stavba!$H$50</definedName>
    <definedName name="CenaCelkem">Stavba!$G$29</definedName>
    <definedName name="CenaCelkemBezDPH">Stavba!$G$28</definedName>
    <definedName name="CenaCelkemVypocet" localSheetId="1">Stavba!$I$50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01 Pol'!$1:$7</definedName>
    <definedName name="_xlnm.Print_Titles" localSheetId="4">'01 2 Pol'!$1:$7</definedName>
    <definedName name="_xlnm.Print_Titles" localSheetId="5">'01 3 Pol'!$1:$7</definedName>
    <definedName name="_xlnm.Print_Titles" localSheetId="6">'02 4 Pol'!$1:$7</definedName>
    <definedName name="_xlnm.Print_Titles" localSheetId="7">'02 5 Pol'!$1:$7</definedName>
    <definedName name="_xlnm.Print_Titles" localSheetId="8">'02 6 Pol'!$1:$7</definedName>
    <definedName name="_xlnm.Print_Titles" localSheetId="9">'02 7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Pol'!$A$1:$V$211</definedName>
    <definedName name="_xlnm.Print_Area" localSheetId="4">'01 2 Pol'!$A$1:$V$104</definedName>
    <definedName name="_xlnm.Print_Area" localSheetId="5">'01 3 Pol'!$A$1:$V$16</definedName>
    <definedName name="_xlnm.Print_Area" localSheetId="6">'02 4 Pol'!$A$1:$V$35</definedName>
    <definedName name="_xlnm.Print_Area" localSheetId="7">'02 5 Pol'!$A$1:$V$25</definedName>
    <definedName name="_xlnm.Print_Area" localSheetId="8">'02 6 Pol'!$A$1:$V$64</definedName>
    <definedName name="_xlnm.Print_Area" localSheetId="9">'02 7 Pol'!$A$1:$V$35</definedName>
    <definedName name="_xlnm.Print_Area" localSheetId="1">Stavba!$A$1:$J$89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Stavba!$F$50</definedName>
    <definedName name="ZakladDPHZakl">Stavba!$G$25</definedName>
    <definedName name="ZakladDPHZaklVypocet" localSheetId="1">Stavba!$G$50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13" l="1"/>
  <c r="I17" i="13"/>
  <c r="G17" i="13"/>
  <c r="M17" i="13" s="1"/>
  <c r="I73" i="1"/>
  <c r="G9" i="18"/>
  <c r="M9" i="18" s="1"/>
  <c r="M8" i="18" s="1"/>
  <c r="I9" i="18"/>
  <c r="K9" i="18"/>
  <c r="O9" i="18"/>
  <c r="Q9" i="18"/>
  <c r="T9" i="18"/>
  <c r="G17" i="18"/>
  <c r="M17" i="18" s="1"/>
  <c r="I17" i="18"/>
  <c r="K17" i="18"/>
  <c r="O17" i="18"/>
  <c r="Q17" i="18"/>
  <c r="T17" i="18"/>
  <c r="G25" i="18"/>
  <c r="I25" i="18"/>
  <c r="K25" i="18"/>
  <c r="M25" i="18"/>
  <c r="O25" i="18"/>
  <c r="O8" i="18" s="1"/>
  <c r="Q25" i="18"/>
  <c r="T25" i="18"/>
  <c r="AC34" i="18"/>
  <c r="F49" i="1" s="1"/>
  <c r="AY54" i="17"/>
  <c r="AY50" i="17"/>
  <c r="AY37" i="17"/>
  <c r="AY32" i="17"/>
  <c r="AY19" i="17"/>
  <c r="AY10" i="17"/>
  <c r="T8" i="17"/>
  <c r="G9" i="17"/>
  <c r="M9" i="17" s="1"/>
  <c r="I9" i="17"/>
  <c r="K9" i="17"/>
  <c r="O9" i="17"/>
  <c r="Q9" i="17"/>
  <c r="Q8" i="17" s="1"/>
  <c r="T9" i="17"/>
  <c r="G13" i="17"/>
  <c r="M13" i="17" s="1"/>
  <c r="I13" i="17"/>
  <c r="I8" i="17" s="1"/>
  <c r="K13" i="17"/>
  <c r="O13" i="17"/>
  <c r="Q13" i="17"/>
  <c r="T13" i="17"/>
  <c r="G15" i="17"/>
  <c r="M15" i="17" s="1"/>
  <c r="I15" i="17"/>
  <c r="K15" i="17"/>
  <c r="O15" i="17"/>
  <c r="Q15" i="17"/>
  <c r="T15" i="17"/>
  <c r="G18" i="17"/>
  <c r="I18" i="17"/>
  <c r="K18" i="17"/>
  <c r="M18" i="17"/>
  <c r="O18" i="17"/>
  <c r="Q18" i="17"/>
  <c r="T18" i="17"/>
  <c r="T21" i="17"/>
  <c r="G22" i="17"/>
  <c r="M22" i="17" s="1"/>
  <c r="I22" i="17"/>
  <c r="I21" i="17" s="1"/>
  <c r="K22" i="17"/>
  <c r="K21" i="17" s="1"/>
  <c r="O22" i="17"/>
  <c r="Q22" i="17"/>
  <c r="Q21" i="17" s="1"/>
  <c r="T22" i="17"/>
  <c r="G25" i="17"/>
  <c r="G21" i="17" s="1"/>
  <c r="I25" i="17"/>
  <c r="K25" i="17"/>
  <c r="O25" i="17"/>
  <c r="Q25" i="17"/>
  <c r="T25" i="17"/>
  <c r="Q30" i="17"/>
  <c r="T30" i="17"/>
  <c r="G31" i="17"/>
  <c r="M31" i="17" s="1"/>
  <c r="M30" i="17" s="1"/>
  <c r="I31" i="17"/>
  <c r="I30" i="17" s="1"/>
  <c r="K31" i="17"/>
  <c r="K30" i="17" s="1"/>
  <c r="O31" i="17"/>
  <c r="O30" i="17" s="1"/>
  <c r="Q31" i="17"/>
  <c r="T31" i="17"/>
  <c r="K35" i="17"/>
  <c r="G36" i="17"/>
  <c r="G35" i="17" s="1"/>
  <c r="I63" i="1" s="1"/>
  <c r="I36" i="17"/>
  <c r="K36" i="17"/>
  <c r="O36" i="17"/>
  <c r="Q36" i="17"/>
  <c r="T36" i="17"/>
  <c r="G45" i="17"/>
  <c r="M45" i="17" s="1"/>
  <c r="I45" i="17"/>
  <c r="K45" i="17"/>
  <c r="O45" i="17"/>
  <c r="Q45" i="17"/>
  <c r="T45" i="17"/>
  <c r="G48" i="17"/>
  <c r="K48" i="17"/>
  <c r="M48" i="17"/>
  <c r="T48" i="17"/>
  <c r="G49" i="17"/>
  <c r="I49" i="17"/>
  <c r="I48" i="17" s="1"/>
  <c r="K49" i="17"/>
  <c r="M49" i="17"/>
  <c r="O49" i="17"/>
  <c r="O48" i="17" s="1"/>
  <c r="Q49" i="17"/>
  <c r="Q48" i="17" s="1"/>
  <c r="T49" i="17"/>
  <c r="Q52" i="17"/>
  <c r="G53" i="17"/>
  <c r="M53" i="17" s="1"/>
  <c r="M52" i="17" s="1"/>
  <c r="I53" i="17"/>
  <c r="I52" i="17" s="1"/>
  <c r="K53" i="17"/>
  <c r="K52" i="17" s="1"/>
  <c r="O53" i="17"/>
  <c r="O52" i="17" s="1"/>
  <c r="Q53" i="17"/>
  <c r="T53" i="17"/>
  <c r="T52" i="17" s="1"/>
  <c r="K58" i="17"/>
  <c r="O58" i="17"/>
  <c r="T58" i="17"/>
  <c r="G59" i="17"/>
  <c r="G58" i="17" s="1"/>
  <c r="I72" i="1" s="1"/>
  <c r="I59" i="17"/>
  <c r="I58" i="17" s="1"/>
  <c r="K59" i="17"/>
  <c r="O59" i="17"/>
  <c r="Q59" i="17"/>
  <c r="Q58" i="17" s="1"/>
  <c r="T59" i="17"/>
  <c r="AC63" i="17"/>
  <c r="F48" i="1" s="1"/>
  <c r="AY20" i="16"/>
  <c r="AY16" i="16"/>
  <c r="AY10" i="16"/>
  <c r="G8" i="16"/>
  <c r="G24" i="16" s="1"/>
  <c r="G9" i="16"/>
  <c r="M9" i="16" s="1"/>
  <c r="I9" i="16"/>
  <c r="K9" i="16"/>
  <c r="O9" i="16"/>
  <c r="O8" i="16" s="1"/>
  <c r="Q9" i="16"/>
  <c r="T9" i="16"/>
  <c r="G12" i="16"/>
  <c r="M12" i="16" s="1"/>
  <c r="I12" i="16"/>
  <c r="K12" i="16"/>
  <c r="O12" i="16"/>
  <c r="Q12" i="16"/>
  <c r="Q8" i="16" s="1"/>
  <c r="T12" i="16"/>
  <c r="G15" i="16"/>
  <c r="I15" i="16"/>
  <c r="K15" i="16"/>
  <c r="M15" i="16"/>
  <c r="O15" i="16"/>
  <c r="Q15" i="16"/>
  <c r="T15" i="16"/>
  <c r="G19" i="16"/>
  <c r="M19" i="16" s="1"/>
  <c r="I19" i="16"/>
  <c r="K19" i="16"/>
  <c r="O19" i="16"/>
  <c r="Q19" i="16"/>
  <c r="T19" i="16"/>
  <c r="AC24" i="16"/>
  <c r="F47" i="1" s="1"/>
  <c r="AY22" i="15"/>
  <c r="G9" i="15"/>
  <c r="M9" i="15" s="1"/>
  <c r="M8" i="15" s="1"/>
  <c r="I9" i="15"/>
  <c r="I8" i="15" s="1"/>
  <c r="K9" i="15"/>
  <c r="K8" i="15" s="1"/>
  <c r="O9" i="15"/>
  <c r="O8" i="15" s="1"/>
  <c r="Q9" i="15"/>
  <c r="Q8" i="15" s="1"/>
  <c r="T9" i="15"/>
  <c r="T8" i="15" s="1"/>
  <c r="Q11" i="15"/>
  <c r="G12" i="15"/>
  <c r="M12" i="15" s="1"/>
  <c r="I12" i="15"/>
  <c r="I11" i="15" s="1"/>
  <c r="K12" i="15"/>
  <c r="K11" i="15" s="1"/>
  <c r="O12" i="15"/>
  <c r="O11" i="15" s="1"/>
  <c r="Q12" i="15"/>
  <c r="T12" i="15"/>
  <c r="T11" i="15" s="1"/>
  <c r="G17" i="15"/>
  <c r="I17" i="15"/>
  <c r="K17" i="15"/>
  <c r="O17" i="15"/>
  <c r="Q17" i="15"/>
  <c r="T17" i="15"/>
  <c r="G20" i="15"/>
  <c r="I20" i="15"/>
  <c r="Q20" i="15"/>
  <c r="G21" i="15"/>
  <c r="I21" i="15"/>
  <c r="K21" i="15"/>
  <c r="K20" i="15" s="1"/>
  <c r="M21" i="15"/>
  <c r="M20" i="15" s="1"/>
  <c r="O21" i="15"/>
  <c r="O20" i="15" s="1"/>
  <c r="Q21" i="15"/>
  <c r="T21" i="15"/>
  <c r="T20" i="15" s="1"/>
  <c r="G26" i="15"/>
  <c r="G25" i="15" s="1"/>
  <c r="I88" i="1" s="1"/>
  <c r="I26" i="15"/>
  <c r="K26" i="15"/>
  <c r="O26" i="15"/>
  <c r="Q26" i="15"/>
  <c r="T26" i="15"/>
  <c r="G29" i="15"/>
  <c r="M29" i="15" s="1"/>
  <c r="I29" i="15"/>
  <c r="K29" i="15"/>
  <c r="O29" i="15"/>
  <c r="Q29" i="15"/>
  <c r="T29" i="15"/>
  <c r="G31" i="15"/>
  <c r="M31" i="15" s="1"/>
  <c r="I31" i="15"/>
  <c r="K31" i="15"/>
  <c r="O31" i="15"/>
  <c r="Q31" i="15"/>
  <c r="T31" i="15"/>
  <c r="AC34" i="15"/>
  <c r="F46" i="1" s="1"/>
  <c r="G8" i="14"/>
  <c r="F15" i="14" s="1"/>
  <c r="G9" i="14"/>
  <c r="M9" i="14" s="1"/>
  <c r="M8" i="14" s="1"/>
  <c r="I9" i="14"/>
  <c r="I8" i="14" s="1"/>
  <c r="K9" i="14"/>
  <c r="K8" i="14" s="1"/>
  <c r="O9" i="14"/>
  <c r="O8" i="14" s="1"/>
  <c r="Q9" i="14"/>
  <c r="Q8" i="14" s="1"/>
  <c r="T9" i="14"/>
  <c r="T8" i="14" s="1"/>
  <c r="G11" i="14"/>
  <c r="G12" i="14"/>
  <c r="I12" i="14"/>
  <c r="I11" i="14" s="1"/>
  <c r="K12" i="14"/>
  <c r="K11" i="14" s="1"/>
  <c r="M12" i="14"/>
  <c r="M11" i="14" s="1"/>
  <c r="O12" i="14"/>
  <c r="O11" i="14" s="1"/>
  <c r="Q12" i="14"/>
  <c r="Q11" i="14" s="1"/>
  <c r="T12" i="14"/>
  <c r="T11" i="14" s="1"/>
  <c r="AC15" i="14"/>
  <c r="F44" i="1" s="1"/>
  <c r="AD15" i="14"/>
  <c r="G44" i="1" s="1"/>
  <c r="AY23" i="13"/>
  <c r="G9" i="13"/>
  <c r="M9" i="13" s="1"/>
  <c r="I9" i="13"/>
  <c r="K9" i="13"/>
  <c r="O9" i="13"/>
  <c r="Q9" i="13"/>
  <c r="T9" i="13"/>
  <c r="G11" i="13"/>
  <c r="M11" i="13" s="1"/>
  <c r="I11" i="13"/>
  <c r="K11" i="13"/>
  <c r="O11" i="13"/>
  <c r="Q11" i="13"/>
  <c r="T11" i="13"/>
  <c r="G13" i="13"/>
  <c r="M13" i="13" s="1"/>
  <c r="I13" i="13"/>
  <c r="K13" i="13"/>
  <c r="O13" i="13"/>
  <c r="Q13" i="13"/>
  <c r="T13" i="13"/>
  <c r="G16" i="13"/>
  <c r="G15" i="13" s="1"/>
  <c r="I68" i="1" s="1"/>
  <c r="I16" i="13"/>
  <c r="K16" i="13"/>
  <c r="O16" i="13"/>
  <c r="O15" i="13" s="1"/>
  <c r="Q16" i="13"/>
  <c r="Q15" i="13" s="1"/>
  <c r="T16" i="13"/>
  <c r="T15" i="13" s="1"/>
  <c r="G19" i="13"/>
  <c r="M19" i="13" s="1"/>
  <c r="M18" i="13" s="1"/>
  <c r="I19" i="13"/>
  <c r="I18" i="13" s="1"/>
  <c r="K19" i="13"/>
  <c r="K18" i="13" s="1"/>
  <c r="O19" i="13"/>
  <c r="O18" i="13" s="1"/>
  <c r="Q19" i="13"/>
  <c r="Q18" i="13" s="1"/>
  <c r="T19" i="13"/>
  <c r="T18" i="13" s="1"/>
  <c r="G22" i="13"/>
  <c r="M22" i="13" s="1"/>
  <c r="M21" i="13" s="1"/>
  <c r="I22" i="13"/>
  <c r="I21" i="13" s="1"/>
  <c r="K22" i="13"/>
  <c r="K21" i="13" s="1"/>
  <c r="O22" i="13"/>
  <c r="O21" i="13" s="1"/>
  <c r="Q22" i="13"/>
  <c r="Q21" i="13" s="1"/>
  <c r="T22" i="13"/>
  <c r="T21" i="13" s="1"/>
  <c r="G26" i="13"/>
  <c r="M26" i="13" s="1"/>
  <c r="I26" i="13"/>
  <c r="K26" i="13"/>
  <c r="O26" i="13"/>
  <c r="Q26" i="13"/>
  <c r="T26" i="13"/>
  <c r="G28" i="13"/>
  <c r="M28" i="13" s="1"/>
  <c r="I28" i="13"/>
  <c r="K28" i="13"/>
  <c r="O28" i="13"/>
  <c r="Q28" i="13"/>
  <c r="T28" i="13"/>
  <c r="G31" i="13"/>
  <c r="M31" i="13" s="1"/>
  <c r="I31" i="13"/>
  <c r="K31" i="13"/>
  <c r="O31" i="13"/>
  <c r="Q31" i="13"/>
  <c r="T31" i="13"/>
  <c r="G34" i="13"/>
  <c r="M34" i="13" s="1"/>
  <c r="I34" i="13"/>
  <c r="K34" i="13"/>
  <c r="O34" i="13"/>
  <c r="Q34" i="13"/>
  <c r="T34" i="13"/>
  <c r="G37" i="13"/>
  <c r="M37" i="13" s="1"/>
  <c r="I37" i="13"/>
  <c r="K37" i="13"/>
  <c r="O37" i="13"/>
  <c r="Q37" i="13"/>
  <c r="T37" i="13"/>
  <c r="G40" i="13"/>
  <c r="M40" i="13" s="1"/>
  <c r="I40" i="13"/>
  <c r="K40" i="13"/>
  <c r="O40" i="13"/>
  <c r="Q40" i="13"/>
  <c r="T40" i="13"/>
  <c r="G43" i="13"/>
  <c r="M43" i="13" s="1"/>
  <c r="I43" i="13"/>
  <c r="K43" i="13"/>
  <c r="O43" i="13"/>
  <c r="Q43" i="13"/>
  <c r="T43" i="13"/>
  <c r="G46" i="13"/>
  <c r="M46" i="13" s="1"/>
  <c r="I46" i="13"/>
  <c r="K46" i="13"/>
  <c r="O46" i="13"/>
  <c r="Q46" i="13"/>
  <c r="T46" i="13"/>
  <c r="G50" i="13"/>
  <c r="M50" i="13" s="1"/>
  <c r="I50" i="13"/>
  <c r="K50" i="13"/>
  <c r="O50" i="13"/>
  <c r="Q50" i="13"/>
  <c r="T50" i="13"/>
  <c r="G52" i="13"/>
  <c r="M52" i="13" s="1"/>
  <c r="I52" i="13"/>
  <c r="K52" i="13"/>
  <c r="O52" i="13"/>
  <c r="Q52" i="13"/>
  <c r="T52" i="13"/>
  <c r="G54" i="13"/>
  <c r="M54" i="13" s="1"/>
  <c r="I54" i="13"/>
  <c r="K54" i="13"/>
  <c r="O54" i="13"/>
  <c r="Q54" i="13"/>
  <c r="T54" i="13"/>
  <c r="G56" i="13"/>
  <c r="M56" i="13" s="1"/>
  <c r="I56" i="13"/>
  <c r="K56" i="13"/>
  <c r="O56" i="13"/>
  <c r="Q56" i="13"/>
  <c r="T56" i="13"/>
  <c r="G58" i="13"/>
  <c r="M58" i="13" s="1"/>
  <c r="I58" i="13"/>
  <c r="K58" i="13"/>
  <c r="O58" i="13"/>
  <c r="Q58" i="13"/>
  <c r="T58" i="13"/>
  <c r="G60" i="13"/>
  <c r="M60" i="13" s="1"/>
  <c r="I60" i="13"/>
  <c r="K60" i="13"/>
  <c r="O60" i="13"/>
  <c r="Q60" i="13"/>
  <c r="T60" i="13"/>
  <c r="G62" i="13"/>
  <c r="M62" i="13" s="1"/>
  <c r="I62" i="13"/>
  <c r="K62" i="13"/>
  <c r="O62" i="13"/>
  <c r="Q62" i="13"/>
  <c r="T62" i="13"/>
  <c r="G65" i="13"/>
  <c r="M65" i="13" s="1"/>
  <c r="I65" i="13"/>
  <c r="K65" i="13"/>
  <c r="O65" i="13"/>
  <c r="Q65" i="13"/>
  <c r="T65" i="13"/>
  <c r="G68" i="13"/>
  <c r="M68" i="13" s="1"/>
  <c r="I68" i="13"/>
  <c r="K68" i="13"/>
  <c r="O68" i="13"/>
  <c r="Q68" i="13"/>
  <c r="T68" i="13"/>
  <c r="G71" i="13"/>
  <c r="M71" i="13" s="1"/>
  <c r="I71" i="13"/>
  <c r="K71" i="13"/>
  <c r="O71" i="13"/>
  <c r="Q71" i="13"/>
  <c r="T71" i="13"/>
  <c r="G74" i="13"/>
  <c r="M74" i="13" s="1"/>
  <c r="I74" i="13"/>
  <c r="K74" i="13"/>
  <c r="O74" i="13"/>
  <c r="Q74" i="13"/>
  <c r="T74" i="13"/>
  <c r="G76" i="13"/>
  <c r="M76" i="13" s="1"/>
  <c r="I76" i="13"/>
  <c r="K76" i="13"/>
  <c r="O76" i="13"/>
  <c r="Q76" i="13"/>
  <c r="T76" i="13"/>
  <c r="G78" i="13"/>
  <c r="M78" i="13" s="1"/>
  <c r="I78" i="13"/>
  <c r="K78" i="13"/>
  <c r="O78" i="13"/>
  <c r="Q78" i="13"/>
  <c r="T78" i="13"/>
  <c r="G80" i="13"/>
  <c r="M80" i="13" s="1"/>
  <c r="I80" i="13"/>
  <c r="K80" i="13"/>
  <c r="O80" i="13"/>
  <c r="Q80" i="13"/>
  <c r="T80" i="13"/>
  <c r="G82" i="13"/>
  <c r="M82" i="13" s="1"/>
  <c r="I82" i="13"/>
  <c r="K82" i="13"/>
  <c r="O82" i="13"/>
  <c r="Q82" i="13"/>
  <c r="T82" i="13"/>
  <c r="G84" i="13"/>
  <c r="M84" i="13" s="1"/>
  <c r="I84" i="13"/>
  <c r="K84" i="13"/>
  <c r="O84" i="13"/>
  <c r="Q84" i="13"/>
  <c r="T84" i="13"/>
  <c r="G86" i="13"/>
  <c r="M86" i="13" s="1"/>
  <c r="I86" i="13"/>
  <c r="K86" i="13"/>
  <c r="O86" i="13"/>
  <c r="Q86" i="13"/>
  <c r="T86" i="13"/>
  <c r="G88" i="13"/>
  <c r="M88" i="13" s="1"/>
  <c r="I88" i="13"/>
  <c r="K88" i="13"/>
  <c r="O88" i="13"/>
  <c r="Q88" i="13"/>
  <c r="T88" i="13"/>
  <c r="G90" i="13"/>
  <c r="M90" i="13" s="1"/>
  <c r="I90" i="13"/>
  <c r="K90" i="13"/>
  <c r="O90" i="13"/>
  <c r="Q90" i="13"/>
  <c r="T90" i="13"/>
  <c r="G93" i="13"/>
  <c r="M93" i="13" s="1"/>
  <c r="M92" i="13" s="1"/>
  <c r="I93" i="13"/>
  <c r="I92" i="13" s="1"/>
  <c r="K93" i="13"/>
  <c r="K92" i="13" s="1"/>
  <c r="O93" i="13"/>
  <c r="O92" i="13" s="1"/>
  <c r="Q93" i="13"/>
  <c r="Q92" i="13" s="1"/>
  <c r="T93" i="13"/>
  <c r="T92" i="13" s="1"/>
  <c r="G96" i="13"/>
  <c r="M96" i="13" s="1"/>
  <c r="M95" i="13" s="1"/>
  <c r="I96" i="13"/>
  <c r="I95" i="13" s="1"/>
  <c r="K96" i="13"/>
  <c r="K95" i="13" s="1"/>
  <c r="O96" i="13"/>
  <c r="O95" i="13" s="1"/>
  <c r="Q96" i="13"/>
  <c r="Q95" i="13" s="1"/>
  <c r="T96" i="13"/>
  <c r="T95" i="13" s="1"/>
  <c r="G99" i="13"/>
  <c r="M99" i="13" s="1"/>
  <c r="M98" i="13" s="1"/>
  <c r="I99" i="13"/>
  <c r="I98" i="13" s="1"/>
  <c r="K99" i="13"/>
  <c r="K98" i="13" s="1"/>
  <c r="O99" i="13"/>
  <c r="O98" i="13" s="1"/>
  <c r="Q99" i="13"/>
  <c r="Q98" i="13" s="1"/>
  <c r="T99" i="13"/>
  <c r="T98" i="13" s="1"/>
  <c r="AC103" i="13"/>
  <c r="F43" i="1" s="1"/>
  <c r="AY204" i="12"/>
  <c r="AY177" i="12"/>
  <c r="AY167" i="12"/>
  <c r="AY151" i="12"/>
  <c r="AY145" i="12"/>
  <c r="AY136" i="12"/>
  <c r="AY133" i="12"/>
  <c r="AY94" i="12"/>
  <c r="AY78" i="12"/>
  <c r="AY12" i="12"/>
  <c r="G9" i="12"/>
  <c r="M9" i="12" s="1"/>
  <c r="I9" i="12"/>
  <c r="K9" i="12"/>
  <c r="O9" i="12"/>
  <c r="Q9" i="12"/>
  <c r="T9" i="12"/>
  <c r="G11" i="12"/>
  <c r="G8" i="12" s="1"/>
  <c r="I11" i="12"/>
  <c r="K11" i="12"/>
  <c r="O11" i="12"/>
  <c r="Q11" i="12"/>
  <c r="T11" i="12"/>
  <c r="G16" i="12"/>
  <c r="M16" i="12" s="1"/>
  <c r="I16" i="12"/>
  <c r="K16" i="12"/>
  <c r="O16" i="12"/>
  <c r="Q16" i="12"/>
  <c r="T16" i="12"/>
  <c r="G21" i="12"/>
  <c r="I21" i="12"/>
  <c r="K21" i="12"/>
  <c r="O21" i="12"/>
  <c r="Q21" i="12"/>
  <c r="T21" i="12"/>
  <c r="G25" i="12"/>
  <c r="M25" i="12" s="1"/>
  <c r="I25" i="12"/>
  <c r="K25" i="12"/>
  <c r="O25" i="12"/>
  <c r="Q25" i="12"/>
  <c r="T25" i="12"/>
  <c r="G30" i="12"/>
  <c r="M30" i="12" s="1"/>
  <c r="I30" i="12"/>
  <c r="K30" i="12"/>
  <c r="O30" i="12"/>
  <c r="Q30" i="12"/>
  <c r="T30" i="12"/>
  <c r="G36" i="12"/>
  <c r="M36" i="12" s="1"/>
  <c r="I36" i="12"/>
  <c r="K36" i="12"/>
  <c r="O36" i="12"/>
  <c r="Q36" i="12"/>
  <c r="T36" i="12"/>
  <c r="G41" i="12"/>
  <c r="M41" i="12" s="1"/>
  <c r="I41" i="12"/>
  <c r="K41" i="12"/>
  <c r="O41" i="12"/>
  <c r="Q41" i="12"/>
  <c r="T41" i="12"/>
  <c r="G47" i="12"/>
  <c r="M47" i="12" s="1"/>
  <c r="I47" i="12"/>
  <c r="K47" i="12"/>
  <c r="O47" i="12"/>
  <c r="Q47" i="12"/>
  <c r="T47" i="12"/>
  <c r="G53" i="12"/>
  <c r="M53" i="12" s="1"/>
  <c r="I53" i="12"/>
  <c r="K53" i="12"/>
  <c r="O53" i="12"/>
  <c r="Q53" i="12"/>
  <c r="T53" i="12"/>
  <c r="G65" i="12"/>
  <c r="M65" i="12" s="1"/>
  <c r="I65" i="12"/>
  <c r="K65" i="12"/>
  <c r="O65" i="12"/>
  <c r="Q65" i="12"/>
  <c r="T65" i="12"/>
  <c r="G68" i="12"/>
  <c r="M68" i="12" s="1"/>
  <c r="I68" i="12"/>
  <c r="K68" i="12"/>
  <c r="O68" i="12"/>
  <c r="Q68" i="12"/>
  <c r="T68" i="12"/>
  <c r="G70" i="12"/>
  <c r="M70" i="12" s="1"/>
  <c r="I70" i="12"/>
  <c r="K70" i="12"/>
  <c r="O70" i="12"/>
  <c r="Q70" i="12"/>
  <c r="T70" i="12"/>
  <c r="G74" i="12"/>
  <c r="M74" i="12" s="1"/>
  <c r="I74" i="12"/>
  <c r="K74" i="12"/>
  <c r="O74" i="12"/>
  <c r="Q74" i="12"/>
  <c r="T74" i="12"/>
  <c r="G77" i="12"/>
  <c r="M77" i="12" s="1"/>
  <c r="I77" i="12"/>
  <c r="K77" i="12"/>
  <c r="O77" i="12"/>
  <c r="Q77" i="12"/>
  <c r="T77" i="12"/>
  <c r="G82" i="12"/>
  <c r="M82" i="12" s="1"/>
  <c r="I82" i="12"/>
  <c r="K82" i="12"/>
  <c r="O82" i="12"/>
  <c r="Q82" i="12"/>
  <c r="T82" i="12"/>
  <c r="G84" i="12"/>
  <c r="M84" i="12" s="1"/>
  <c r="I84" i="12"/>
  <c r="K84" i="12"/>
  <c r="O84" i="12"/>
  <c r="Q84" i="12"/>
  <c r="T84" i="12"/>
  <c r="G86" i="12"/>
  <c r="M86" i="12" s="1"/>
  <c r="I86" i="12"/>
  <c r="K86" i="12"/>
  <c r="O86" i="12"/>
  <c r="Q86" i="12"/>
  <c r="T86" i="12"/>
  <c r="G89" i="12"/>
  <c r="M89" i="12" s="1"/>
  <c r="I89" i="12"/>
  <c r="K89" i="12"/>
  <c r="O89" i="12"/>
  <c r="Q89" i="12"/>
  <c r="T89" i="12"/>
  <c r="G93" i="12"/>
  <c r="M93" i="12" s="1"/>
  <c r="I93" i="12"/>
  <c r="K93" i="12"/>
  <c r="O93" i="12"/>
  <c r="Q93" i="12"/>
  <c r="T93" i="12"/>
  <c r="G97" i="12"/>
  <c r="M97" i="12" s="1"/>
  <c r="I97" i="12"/>
  <c r="K97" i="12"/>
  <c r="O97" i="12"/>
  <c r="Q97" i="12"/>
  <c r="T97" i="12"/>
  <c r="G100" i="12"/>
  <c r="M100" i="12" s="1"/>
  <c r="I100" i="12"/>
  <c r="K100" i="12"/>
  <c r="O100" i="12"/>
  <c r="Q100" i="12"/>
  <c r="T100" i="12"/>
  <c r="G103" i="12"/>
  <c r="M103" i="12" s="1"/>
  <c r="I103" i="12"/>
  <c r="K103" i="12"/>
  <c r="O103" i="12"/>
  <c r="Q103" i="12"/>
  <c r="T103" i="12"/>
  <c r="G106" i="12"/>
  <c r="M106" i="12" s="1"/>
  <c r="I106" i="12"/>
  <c r="K106" i="12"/>
  <c r="O106" i="12"/>
  <c r="Q106" i="12"/>
  <c r="T106" i="12"/>
  <c r="G111" i="12"/>
  <c r="I111" i="12"/>
  <c r="K111" i="12"/>
  <c r="O111" i="12"/>
  <c r="Q111" i="12"/>
  <c r="T111" i="12"/>
  <c r="G114" i="12"/>
  <c r="M114" i="12" s="1"/>
  <c r="I114" i="12"/>
  <c r="K114" i="12"/>
  <c r="O114" i="12"/>
  <c r="Q114" i="12"/>
  <c r="T114" i="12"/>
  <c r="G117" i="12"/>
  <c r="M117" i="12" s="1"/>
  <c r="I117" i="12"/>
  <c r="K117" i="12"/>
  <c r="O117" i="12"/>
  <c r="Q117" i="12"/>
  <c r="T117" i="12"/>
  <c r="G119" i="12"/>
  <c r="M119" i="12" s="1"/>
  <c r="I119" i="12"/>
  <c r="K119" i="12"/>
  <c r="O119" i="12"/>
  <c r="Q119" i="12"/>
  <c r="T119" i="12"/>
  <c r="G122" i="12"/>
  <c r="M122" i="12" s="1"/>
  <c r="I122" i="12"/>
  <c r="K122" i="12"/>
  <c r="O122" i="12"/>
  <c r="Q122" i="12"/>
  <c r="T122" i="12"/>
  <c r="G125" i="12"/>
  <c r="M125" i="12" s="1"/>
  <c r="I125" i="12"/>
  <c r="K125" i="12"/>
  <c r="O125" i="12"/>
  <c r="Q125" i="12"/>
  <c r="T125" i="12"/>
  <c r="G128" i="12"/>
  <c r="M128" i="12" s="1"/>
  <c r="I128" i="12"/>
  <c r="K128" i="12"/>
  <c r="O128" i="12"/>
  <c r="Q128" i="12"/>
  <c r="T128" i="12"/>
  <c r="G132" i="12"/>
  <c r="I132" i="12"/>
  <c r="K132" i="12"/>
  <c r="O132" i="12"/>
  <c r="Q132" i="12"/>
  <c r="T132" i="12"/>
  <c r="G135" i="12"/>
  <c r="M135" i="12" s="1"/>
  <c r="I135" i="12"/>
  <c r="K135" i="12"/>
  <c r="O135" i="12"/>
  <c r="Q135" i="12"/>
  <c r="T135" i="12"/>
  <c r="G139" i="12"/>
  <c r="M139" i="12" s="1"/>
  <c r="I139" i="12"/>
  <c r="K139" i="12"/>
  <c r="O139" i="12"/>
  <c r="Q139" i="12"/>
  <c r="T139" i="12"/>
  <c r="G141" i="12"/>
  <c r="I141" i="12"/>
  <c r="K141" i="12"/>
  <c r="M141" i="12"/>
  <c r="O141" i="12"/>
  <c r="Q141" i="12"/>
  <c r="T141" i="12"/>
  <c r="G144" i="12"/>
  <c r="M144" i="12" s="1"/>
  <c r="I144" i="12"/>
  <c r="K144" i="12"/>
  <c r="O144" i="12"/>
  <c r="O143" i="12" s="1"/>
  <c r="Q144" i="12"/>
  <c r="T144" i="12"/>
  <c r="G150" i="12"/>
  <c r="G143" i="12" s="1"/>
  <c r="I65" i="1" s="1"/>
  <c r="I150" i="12"/>
  <c r="K150" i="12"/>
  <c r="O150" i="12"/>
  <c r="Q150" i="12"/>
  <c r="T150" i="12"/>
  <c r="G154" i="12"/>
  <c r="I154" i="12"/>
  <c r="K154" i="12"/>
  <c r="O154" i="12"/>
  <c r="Q154" i="12"/>
  <c r="T154" i="12"/>
  <c r="G158" i="12"/>
  <c r="M158" i="12" s="1"/>
  <c r="I158" i="12"/>
  <c r="K158" i="12"/>
  <c r="O158" i="12"/>
  <c r="Q158" i="12"/>
  <c r="T158" i="12"/>
  <c r="G161" i="12"/>
  <c r="M161" i="12" s="1"/>
  <c r="I161" i="12"/>
  <c r="K161" i="12"/>
  <c r="O161" i="12"/>
  <c r="Q161" i="12"/>
  <c r="T161" i="12"/>
  <c r="G163" i="12"/>
  <c r="M163" i="12" s="1"/>
  <c r="I163" i="12"/>
  <c r="K163" i="12"/>
  <c r="O163" i="12"/>
  <c r="Q163" i="12"/>
  <c r="T163" i="12"/>
  <c r="G166" i="12"/>
  <c r="M166" i="12" s="1"/>
  <c r="M165" i="12" s="1"/>
  <c r="I166" i="12"/>
  <c r="I165" i="12" s="1"/>
  <c r="K166" i="12"/>
  <c r="K165" i="12" s="1"/>
  <c r="O166" i="12"/>
  <c r="O165" i="12" s="1"/>
  <c r="Q166" i="12"/>
  <c r="Q165" i="12" s="1"/>
  <c r="T166" i="12"/>
  <c r="T165" i="12" s="1"/>
  <c r="G170" i="12"/>
  <c r="G169" i="12" s="1"/>
  <c r="I74" i="1" s="1"/>
  <c r="I170" i="12"/>
  <c r="K170" i="12"/>
  <c r="O170" i="12"/>
  <c r="Q170" i="12"/>
  <c r="T170" i="12"/>
  <c r="G173" i="12"/>
  <c r="M173" i="12" s="1"/>
  <c r="I173" i="12"/>
  <c r="K173" i="12"/>
  <c r="O173" i="12"/>
  <c r="Q173" i="12"/>
  <c r="T173" i="12"/>
  <c r="G176" i="12"/>
  <c r="G175" i="12" s="1"/>
  <c r="I75" i="1" s="1"/>
  <c r="I176" i="12"/>
  <c r="I175" i="12" s="1"/>
  <c r="K176" i="12"/>
  <c r="K175" i="12" s="1"/>
  <c r="O176" i="12"/>
  <c r="O175" i="12" s="1"/>
  <c r="Q176" i="12"/>
  <c r="Q175" i="12" s="1"/>
  <c r="T176" i="12"/>
  <c r="T175" i="12" s="1"/>
  <c r="K181" i="12"/>
  <c r="G182" i="12"/>
  <c r="M182" i="12" s="1"/>
  <c r="M181" i="12" s="1"/>
  <c r="I182" i="12"/>
  <c r="I181" i="12" s="1"/>
  <c r="K182" i="12"/>
  <c r="O182" i="12"/>
  <c r="O181" i="12" s="1"/>
  <c r="Q182" i="12"/>
  <c r="Q181" i="12" s="1"/>
  <c r="T182" i="12"/>
  <c r="T181" i="12" s="1"/>
  <c r="G185" i="12"/>
  <c r="M185" i="12" s="1"/>
  <c r="I185" i="12"/>
  <c r="K185" i="12"/>
  <c r="O185" i="12"/>
  <c r="Q185" i="12"/>
  <c r="Q184" i="12" s="1"/>
  <c r="T185" i="12"/>
  <c r="G189" i="12"/>
  <c r="M189" i="12" s="1"/>
  <c r="I189" i="12"/>
  <c r="K189" i="12"/>
  <c r="O189" i="12"/>
  <c r="Q189" i="12"/>
  <c r="T189" i="12"/>
  <c r="G191" i="12"/>
  <c r="M191" i="12" s="1"/>
  <c r="I191" i="12"/>
  <c r="K191" i="12"/>
  <c r="O191" i="12"/>
  <c r="Q191" i="12"/>
  <c r="T191" i="12"/>
  <c r="G195" i="12"/>
  <c r="M195" i="12" s="1"/>
  <c r="M194" i="12" s="1"/>
  <c r="I195" i="12"/>
  <c r="I194" i="12" s="1"/>
  <c r="K195" i="12"/>
  <c r="K194" i="12" s="1"/>
  <c r="O195" i="12"/>
  <c r="O194" i="12" s="1"/>
  <c r="Q195" i="12"/>
  <c r="Q194" i="12" s="1"/>
  <c r="T195" i="12"/>
  <c r="T194" i="12" s="1"/>
  <c r="G198" i="12"/>
  <c r="M198" i="12" s="1"/>
  <c r="I198" i="12"/>
  <c r="K198" i="12"/>
  <c r="O198" i="12"/>
  <c r="Q198" i="12"/>
  <c r="T198" i="12"/>
  <c r="G200" i="12"/>
  <c r="M200" i="12" s="1"/>
  <c r="I200" i="12"/>
  <c r="K200" i="12"/>
  <c r="O200" i="12"/>
  <c r="Q200" i="12"/>
  <c r="T200" i="12"/>
  <c r="G203" i="12"/>
  <c r="G202" i="12" s="1"/>
  <c r="I82" i="1" s="1"/>
  <c r="I203" i="12"/>
  <c r="I202" i="12" s="1"/>
  <c r="K203" i="12"/>
  <c r="K202" i="12" s="1"/>
  <c r="O203" i="12"/>
  <c r="O202" i="12" s="1"/>
  <c r="Q203" i="12"/>
  <c r="Q202" i="12" s="1"/>
  <c r="T203" i="12"/>
  <c r="T202" i="12" s="1"/>
  <c r="G207" i="12"/>
  <c r="M207" i="12" s="1"/>
  <c r="M206" i="12" s="1"/>
  <c r="I207" i="12"/>
  <c r="I206" i="12" s="1"/>
  <c r="K207" i="12"/>
  <c r="K206" i="12" s="1"/>
  <c r="O207" i="12"/>
  <c r="O206" i="12" s="1"/>
  <c r="Q207" i="12"/>
  <c r="Q206" i="12" s="1"/>
  <c r="T207" i="12"/>
  <c r="T206" i="12" s="1"/>
  <c r="AC210" i="12"/>
  <c r="I20" i="1"/>
  <c r="I19" i="1"/>
  <c r="H40" i="1"/>
  <c r="J28" i="1"/>
  <c r="J26" i="1"/>
  <c r="G38" i="1"/>
  <c r="F38" i="1"/>
  <c r="J23" i="1"/>
  <c r="J24" i="1"/>
  <c r="J25" i="1"/>
  <c r="J27" i="1"/>
  <c r="E24" i="1"/>
  <c r="E26" i="1"/>
  <c r="I15" i="13" l="1"/>
  <c r="K15" i="13"/>
  <c r="G98" i="13"/>
  <c r="I87" i="1" s="1"/>
  <c r="G95" i="13"/>
  <c r="I85" i="1" s="1"/>
  <c r="O8" i="13"/>
  <c r="K8" i="18"/>
  <c r="I8" i="18"/>
  <c r="G8" i="18"/>
  <c r="T8" i="18"/>
  <c r="AD34" i="18"/>
  <c r="G49" i="1" s="1"/>
  <c r="H49" i="1" s="1"/>
  <c r="I49" i="1" s="1"/>
  <c r="Q8" i="18"/>
  <c r="T35" i="17"/>
  <c r="G8" i="17"/>
  <c r="Q35" i="17"/>
  <c r="O35" i="17"/>
  <c r="O8" i="17"/>
  <c r="M59" i="17"/>
  <c r="M58" i="17" s="1"/>
  <c r="M36" i="17"/>
  <c r="M35" i="17" s="1"/>
  <c r="G30" i="17"/>
  <c r="K8" i="17"/>
  <c r="G52" i="17"/>
  <c r="I71" i="1" s="1"/>
  <c r="O21" i="17"/>
  <c r="I35" i="17"/>
  <c r="M8" i="17"/>
  <c r="K8" i="16"/>
  <c r="F45" i="1"/>
  <c r="M8" i="16"/>
  <c r="I8" i="16"/>
  <c r="AD24" i="16"/>
  <c r="G47" i="1" s="1"/>
  <c r="H47" i="1" s="1"/>
  <c r="I47" i="1" s="1"/>
  <c r="T8" i="16"/>
  <c r="K25" i="15"/>
  <c r="G11" i="15"/>
  <c r="I70" i="1" s="1"/>
  <c r="G8" i="15"/>
  <c r="G34" i="15" s="1"/>
  <c r="Q25" i="15"/>
  <c r="O25" i="15"/>
  <c r="T25" i="15"/>
  <c r="I25" i="15"/>
  <c r="H44" i="1"/>
  <c r="I44" i="1" s="1"/>
  <c r="Q25" i="13"/>
  <c r="G8" i="13"/>
  <c r="I25" i="13"/>
  <c r="G21" i="13"/>
  <c r="I78" i="1" s="1"/>
  <c r="T8" i="13"/>
  <c r="F41" i="1"/>
  <c r="K25" i="13"/>
  <c r="G25" i="13"/>
  <c r="I83" i="1" s="1"/>
  <c r="Q8" i="13"/>
  <c r="T25" i="13"/>
  <c r="G18" i="13"/>
  <c r="I77" i="1" s="1"/>
  <c r="K8" i="13"/>
  <c r="G92" i="13"/>
  <c r="I84" i="1" s="1"/>
  <c r="I8" i="13"/>
  <c r="O25" i="13"/>
  <c r="T153" i="12"/>
  <c r="I153" i="12"/>
  <c r="I169" i="12"/>
  <c r="O169" i="12"/>
  <c r="G165" i="12"/>
  <c r="I67" i="1" s="1"/>
  <c r="G110" i="12"/>
  <c r="I62" i="1" s="1"/>
  <c r="O20" i="12"/>
  <c r="M150" i="12"/>
  <c r="I143" i="12"/>
  <c r="M11" i="12"/>
  <c r="M8" i="12" s="1"/>
  <c r="K8" i="12"/>
  <c r="T131" i="12"/>
  <c r="K197" i="12"/>
  <c r="Q169" i="12"/>
  <c r="O184" i="12"/>
  <c r="T143" i="12"/>
  <c r="O131" i="12"/>
  <c r="K184" i="12"/>
  <c r="T169" i="12"/>
  <c r="O8" i="12"/>
  <c r="Q131" i="12"/>
  <c r="T20" i="12"/>
  <c r="G206" i="12"/>
  <c r="I86" i="1" s="1"/>
  <c r="O197" i="12"/>
  <c r="K169" i="12"/>
  <c r="M143" i="12"/>
  <c r="I8" i="12"/>
  <c r="K20" i="12"/>
  <c r="M176" i="12"/>
  <c r="M175" i="12" s="1"/>
  <c r="O153" i="12"/>
  <c r="F42" i="1"/>
  <c r="T197" i="12"/>
  <c r="T184" i="12"/>
  <c r="G153" i="12"/>
  <c r="I66" i="1" s="1"/>
  <c r="Q88" i="12"/>
  <c r="M88" i="12"/>
  <c r="K35" i="12"/>
  <c r="I35" i="12"/>
  <c r="Q20" i="12"/>
  <c r="M197" i="12"/>
  <c r="I88" i="12"/>
  <c r="G197" i="12"/>
  <c r="I81" i="1" s="1"/>
  <c r="I184" i="12"/>
  <c r="Q197" i="12"/>
  <c r="T110" i="12"/>
  <c r="O110" i="12"/>
  <c r="G88" i="12"/>
  <c r="I61" i="1" s="1"/>
  <c r="G194" i="12"/>
  <c r="I80" i="1" s="1"/>
  <c r="G181" i="12"/>
  <c r="I76" i="1" s="1"/>
  <c r="Q143" i="12"/>
  <c r="Q110" i="12"/>
  <c r="T88" i="12"/>
  <c r="T35" i="12"/>
  <c r="I20" i="12"/>
  <c r="F39" i="1"/>
  <c r="Q153" i="12"/>
  <c r="K131" i="12"/>
  <c r="M35" i="12"/>
  <c r="Q35" i="12"/>
  <c r="G20" i="12"/>
  <c r="I59" i="1" s="1"/>
  <c r="I197" i="12"/>
  <c r="I131" i="12"/>
  <c r="K110" i="12"/>
  <c r="O88" i="12"/>
  <c r="O35" i="12"/>
  <c r="T8" i="12"/>
  <c r="G184" i="12"/>
  <c r="I79" i="1" s="1"/>
  <c r="K153" i="12"/>
  <c r="K143" i="12"/>
  <c r="G131" i="12"/>
  <c r="I64" i="1" s="1"/>
  <c r="I110" i="12"/>
  <c r="K88" i="12"/>
  <c r="Q8" i="12"/>
  <c r="AD63" i="17"/>
  <c r="G48" i="1" s="1"/>
  <c r="H48" i="1" s="1"/>
  <c r="I48" i="1" s="1"/>
  <c r="M25" i="17"/>
  <c r="M21" i="17" s="1"/>
  <c r="M17" i="15"/>
  <c r="M11" i="15" s="1"/>
  <c r="AD34" i="15"/>
  <c r="M26" i="15"/>
  <c r="M25" i="15" s="1"/>
  <c r="M25" i="13"/>
  <c r="M8" i="13"/>
  <c r="M16" i="13"/>
  <c r="M15" i="13" s="1"/>
  <c r="AD103" i="13"/>
  <c r="G43" i="1" s="1"/>
  <c r="H43" i="1" s="1"/>
  <c r="I43" i="1" s="1"/>
  <c r="M184" i="12"/>
  <c r="G35" i="12"/>
  <c r="I60" i="1" s="1"/>
  <c r="M170" i="12"/>
  <c r="M169" i="12" s="1"/>
  <c r="AD210" i="12"/>
  <c r="M203" i="12"/>
  <c r="M202" i="12" s="1"/>
  <c r="M154" i="12"/>
  <c r="M153" i="12" s="1"/>
  <c r="M132" i="12"/>
  <c r="M131" i="12" s="1"/>
  <c r="M111" i="12"/>
  <c r="M110" i="12" s="1"/>
  <c r="M21" i="12"/>
  <c r="M20" i="12" s="1"/>
  <c r="F34" i="18" l="1"/>
  <c r="I69" i="1"/>
  <c r="G63" i="17"/>
  <c r="I58" i="1"/>
  <c r="G46" i="1"/>
  <c r="H46" i="1" s="1"/>
  <c r="I46" i="1" s="1"/>
  <c r="G45" i="1"/>
  <c r="H45" i="1" s="1"/>
  <c r="I45" i="1" s="1"/>
  <c r="I18" i="1"/>
  <c r="I57" i="1"/>
  <c r="I16" i="1" s="1"/>
  <c r="F103" i="13"/>
  <c r="I17" i="1"/>
  <c r="F50" i="1"/>
  <c r="F210" i="12"/>
  <c r="G41" i="1"/>
  <c r="H41" i="1" s="1"/>
  <c r="I41" i="1" s="1"/>
  <c r="G39" i="1"/>
  <c r="G50" i="1" s="1"/>
  <c r="G25" i="1" s="1"/>
  <c r="A25" i="1" s="1"/>
  <c r="G42" i="1"/>
  <c r="H42" i="1" s="1"/>
  <c r="I42" i="1" s="1"/>
  <c r="I21" i="1" l="1"/>
  <c r="I89" i="1"/>
  <c r="J67" i="1" s="1"/>
  <c r="G26" i="1"/>
  <c r="A26" i="1"/>
  <c r="G23" i="1"/>
  <c r="A23" i="1" s="1"/>
  <c r="A24" i="1" s="1"/>
  <c r="G28" i="1"/>
  <c r="H39" i="1"/>
  <c r="H50" i="1" s="1"/>
  <c r="J71" i="1" l="1"/>
  <c r="J72" i="1"/>
  <c r="J81" i="1"/>
  <c r="J58" i="1"/>
  <c r="J77" i="1"/>
  <c r="J64" i="1"/>
  <c r="J63" i="1"/>
  <c r="J79" i="1"/>
  <c r="J66" i="1"/>
  <c r="J73" i="1"/>
  <c r="J69" i="1"/>
  <c r="J70" i="1"/>
  <c r="J87" i="1"/>
  <c r="J84" i="1"/>
  <c r="J86" i="1"/>
  <c r="J82" i="1"/>
  <c r="J88" i="1"/>
  <c r="J62" i="1"/>
  <c r="J68" i="1"/>
  <c r="J85" i="1"/>
  <c r="J61" i="1"/>
  <c r="J65" i="1"/>
  <c r="J57" i="1"/>
  <c r="J76" i="1"/>
  <c r="J74" i="1"/>
  <c r="J59" i="1"/>
  <c r="J75" i="1"/>
  <c r="J80" i="1"/>
  <c r="J83" i="1"/>
  <c r="J78" i="1"/>
  <c r="J60" i="1"/>
  <c r="G24" i="1"/>
  <c r="A27" i="1" s="1"/>
  <c r="G29" i="1" s="1"/>
  <c r="G27" i="1" s="1"/>
  <c r="I39" i="1"/>
  <c r="I50" i="1" s="1"/>
  <c r="J89" i="1" l="1"/>
  <c r="A29" i="1"/>
  <c r="J43" i="1"/>
  <c r="J44" i="1"/>
  <c r="J49" i="1"/>
  <c r="J41" i="1"/>
  <c r="J47" i="1"/>
  <c r="J39" i="1"/>
  <c r="J50" i="1" s="1"/>
  <c r="J48" i="1"/>
  <c r="J45" i="1"/>
  <c r="J42" i="1"/>
  <c r="J4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sarka</author>
  </authors>
  <commentList>
    <comment ref="R6" authorId="0" shapeId="0" xr:uid="{00BA258C-CCC7-40F2-9959-DEBF01F3322A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sarka</author>
  </authors>
  <commentList>
    <comment ref="R6" authorId="0" shapeId="0" xr:uid="{38583563-3BF4-46CF-B031-8D8D7F39206A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sarka</author>
  </authors>
  <commentList>
    <comment ref="R6" authorId="0" shapeId="0" xr:uid="{E737FAD0-01BD-4BD8-B0DF-C0F82806B351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sarka</author>
  </authors>
  <commentList>
    <comment ref="R6" authorId="0" shapeId="0" xr:uid="{16CFC637-0D12-4DE2-A7DF-D30D8C72DE6E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sarka</author>
  </authors>
  <commentList>
    <comment ref="R6" authorId="0" shapeId="0" xr:uid="{198402D5-36C2-4D35-8599-0F1DB51CDF62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sarka</author>
  </authors>
  <commentList>
    <comment ref="R6" authorId="0" shapeId="0" xr:uid="{FDE8B41F-BF55-4C6C-8B0F-C3937247A16A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sarka</author>
  </authors>
  <commentList>
    <comment ref="R6" authorId="0" shapeId="0" xr:uid="{F1D5AC3E-9097-4D2E-8584-E54F283E53FA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<sst xmlns="http://schemas.openxmlformats.org/spreadsheetml/2006/main" count="1747" uniqueCount="511">
  <si>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</si>
  <si>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</si>
  <si>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</si>
  <si>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</si>
  <si>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</si>
  <si>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</si>
  <si>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</si>
  <si>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</si>
  <si>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</si>
  <si>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</si>
  <si>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</si>
  <si>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</si>
  <si>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</si>
  <si>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</si>
  <si>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</si>
  <si>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</si>
  <si>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</si>
  <si>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</si>
  <si>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</si>
  <si>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</si>
  <si>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</si>
  <si>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</si>
  <si>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</si>
  <si>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</si>
  <si>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</si>
  <si>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</si>
  <si>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</si>
  <si>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</si>
  <si>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</si>
  <si>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</si>
  <si>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</si>
  <si>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</si>
  <si>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</si>
  <si>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</si>
  <si>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</si>
  <si>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</si>
  <si>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</si>
  <si>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</si>
  <si>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</si>
  <si>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</si>
  <si>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</si>
  <si>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</si>
  <si>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</si>
  <si>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07/2020</t>
  </si>
  <si>
    <t>Bezbarierový vstup do ZŠ se spojovací chodbou</t>
  </si>
  <si>
    <t>Stavba</t>
  </si>
  <si>
    <t>Stavební objekt</t>
  </si>
  <si>
    <t>01</t>
  </si>
  <si>
    <t>Hlavní aktivita</t>
  </si>
  <si>
    <t>Stavby a stavební úpravy pro zajištění bezbariérového přístupu</t>
  </si>
  <si>
    <t>2</t>
  </si>
  <si>
    <t>Modernizace související inženýrské sítě (kanalizace, plyn, vodovod)</t>
  </si>
  <si>
    <t>3</t>
  </si>
  <si>
    <t>Pořízení vybavení budov a zázemí</t>
  </si>
  <si>
    <t>02</t>
  </si>
  <si>
    <t>Vedeljší aktivita</t>
  </si>
  <si>
    <t>4</t>
  </si>
  <si>
    <t>Demolice stávající chodby</t>
  </si>
  <si>
    <t>5</t>
  </si>
  <si>
    <t>Úpravy venkovního prostranství v areálu zařízení ZŠ</t>
  </si>
  <si>
    <t>6</t>
  </si>
  <si>
    <t>Přístupová cesta k ZŠ</t>
  </si>
  <si>
    <t>7</t>
  </si>
  <si>
    <t>Oplocení školního dvora</t>
  </si>
  <si>
    <t>Celkem za stavbu</t>
  </si>
  <si>
    <t>CZK</t>
  </si>
  <si>
    <t>Rekapitulace dílů</t>
  </si>
  <si>
    <t>Typ dílu</t>
  </si>
  <si>
    <t>0</t>
  </si>
  <si>
    <t>Nepřiřazený díl</t>
  </si>
  <si>
    <t>1</t>
  </si>
  <si>
    <t>Zemní práce</t>
  </si>
  <si>
    <t>Základy a zvláštní zakládání</t>
  </si>
  <si>
    <t>Svislé a kompletní konstrukce</t>
  </si>
  <si>
    <t>Vodorovné konstrukce</t>
  </si>
  <si>
    <t>41</t>
  </si>
  <si>
    <t>Stropy a stropní konstrukce</t>
  </si>
  <si>
    <t>Komunikace</t>
  </si>
  <si>
    <t>61</t>
  </si>
  <si>
    <t>Upravy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</si>
  <si>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</si>
  <si>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</si>
  <si>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</si>
  <si>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</si>
  <si>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</si>
  <si>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</si>
  <si>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8</t>
  </si>
  <si>
    <t>Trubní vedení</t>
  </si>
  <si>
    <t>93</t>
  </si>
  <si>
    <t>Dokončovací práce inženýrských staveb</t>
  </si>
  <si>
    <t>94</t>
  </si>
  <si>
    <t>Lešení a stavební výtahy</t>
  </si>
  <si>
    <t>96</t>
  </si>
  <si>
    <t>Bourání konstrukcí</t>
  </si>
  <si>
    <t>97</t>
  </si>
  <si>
    <t>Přesuny suti a vybouraných hmot</t>
  </si>
  <si>
    <t>98</t>
  </si>
  <si>
    <t>Demolice</t>
  </si>
  <si>
    <t>711</t>
  </si>
  <si>
    <t>Izolace proti vodě</t>
  </si>
  <si>
    <t>712</t>
  </si>
  <si>
    <t>Povlakové krytiny</t>
  </si>
  <si>
    <t>713</t>
  </si>
  <si>
    <t>Izolace tepelné</t>
  </si>
  <si>
    <t>721</t>
  </si>
  <si>
    <t>Vnitřní kanalizace</t>
  </si>
  <si>
    <t>764</t>
  </si>
  <si>
    <t>Konstrukce klempířské</t>
  </si>
  <si>
    <t>766</t>
  </si>
  <si>
    <t>Konstrukce truhlářské</t>
  </si>
  <si>
    <t>771</t>
  </si>
  <si>
    <t>Podlahy z dlaždic a obklady</t>
  </si>
  <si>
    <t>781</t>
  </si>
  <si>
    <t>Obklady keramické</t>
  </si>
  <si>
    <t>784</t>
  </si>
  <si>
    <t>Malby</t>
  </si>
  <si>
    <t>M21</t>
  </si>
  <si>
    <t>Elektromontáže</t>
  </si>
  <si>
    <t>M22</t>
  </si>
  <si>
    <t>Montáž sdělovací a zabezp. techniky</t>
  </si>
  <si>
    <t>M23</t>
  </si>
  <si>
    <t>Montáže potrubí</t>
  </si>
  <si>
    <t>M33</t>
  </si>
  <si>
    <t>Montáže dopravních zařízení a vah-výtahy</t>
  </si>
  <si>
    <t>M65</t>
  </si>
  <si>
    <t>Elektroinstalace a veřejné osvětlení</t>
  </si>
  <si>
    <t>D96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</si>
  <si>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</si>
  <si>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</si>
  <si>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</si>
  <si>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</si>
  <si>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</si>
  <si>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</si>
  <si>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</si>
  <si>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</si>
  <si>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</si>
  <si>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</si>
  <si>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</si>
  <si>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</si>
  <si>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</si>
  <si>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</si>
  <si>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</si>
  <si>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</si>
  <si>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</si>
  <si>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</si>
  <si>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</si>
  <si>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</si>
  <si>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</si>
  <si>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</si>
  <si>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</si>
  <si>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</si>
  <si>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</si>
  <si>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</si>
  <si>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</si>
  <si>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</si>
  <si>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</si>
  <si>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199000002R00</t>
  </si>
  <si>
    <t>Poplatky za skládku horniny 1- 4, skupina 17 05 04 z Katalogu odpadů</t>
  </si>
  <si>
    <t>m3</t>
  </si>
  <si>
    <t>RTS 20/ I</t>
  </si>
  <si>
    <t>Práce</t>
  </si>
  <si>
    <t>POL1_</t>
  </si>
  <si>
    <t>SPU</t>
  </si>
  <si>
    <t>132400010RAA</t>
  </si>
  <si>
    <t>Hloubená vykopávka pod základy v hornině 3, vynesení výkopku, odvoz 1 km, uložení na skládku</t>
  </si>
  <si>
    <t>Agregovaná položka</t>
  </si>
  <si>
    <t>POL2_</t>
  </si>
  <si>
    <t>s vytažením výkopku, ručním přemístěním k dopravnímu prostředku, odvozem a uložením na skládku. Bez poplatku za skládku.</t>
  </si>
  <si>
    <t>SPI</t>
  </si>
  <si>
    <t>stěny : 23,25*0,6*0,5</t>
  </si>
  <si>
    <t>VV</t>
  </si>
  <si>
    <t>výtah : 2,3*0,6*0,5</t>
  </si>
  <si>
    <t>28376427.AR</t>
  </si>
  <si>
    <t>deska izolační tepelně izol.; extrudovaný polystyren; povrch drsný; rovná hrana; tl. 120,0 mm; součinitel tepelné vodivosti 0,036 W/mK; R = 3,330 m2K/W; obj. hmotnost 35,00 kg/m3</t>
  </si>
  <si>
    <t>m2</t>
  </si>
  <si>
    <t>Specifikace</t>
  </si>
  <si>
    <t>POL3_</t>
  </si>
  <si>
    <t>13*06</t>
  </si>
  <si>
    <t>1,6*0,6</t>
  </si>
  <si>
    <t>279361721R00</t>
  </si>
  <si>
    <t>Výztuž základových zdí z betonářské oceli BSt 500 S</t>
  </si>
  <si>
    <t>t</t>
  </si>
  <si>
    <t>včetně distančních prvků</t>
  </si>
  <si>
    <t>0,25</t>
  </si>
  <si>
    <t>272313OA0</t>
  </si>
  <si>
    <t>ZÁKLADY Z PROSTÉHO BETONU DO C16/20</t>
  </si>
  <si>
    <t>M3</t>
  </si>
  <si>
    <t>stěna : 23,25*0,6*0,5</t>
  </si>
  <si>
    <t xml:space="preserve">výtah : </t>
  </si>
  <si>
    <t>273320040RAA</t>
  </si>
  <si>
    <t>Základové desky ze železobetonu včetně bednění z betonu C 20/25, výztuž 90 kg/m3, štěrkopískový polštář 250 mm</t>
  </si>
  <si>
    <t>výztuže, odbednění a podkladu ze štěrkopísku.</t>
  </si>
  <si>
    <t>stěny : 130*0,2</t>
  </si>
  <si>
    <t>výtah : 2,35*2,35*0,2</t>
  </si>
  <si>
    <t>311271170R00</t>
  </si>
  <si>
    <t>Zazdívka otvorů o ploše přes 1 m2 do 4 m2 ve zdivu nadzákladovém nepálenými tvárnicemi o tloušťce zdi do 300 mm</t>
  </si>
  <si>
    <t>včetně pomocného pracovního lešení</t>
  </si>
  <si>
    <t>0,9*2,75</t>
  </si>
  <si>
    <t>0,45*2,75</t>
  </si>
  <si>
    <t>311112330R00</t>
  </si>
  <si>
    <t>Stěny z betonových bednicích tvárnic a betonu šířky 300 mm, zálivka betonem C12/15</t>
  </si>
  <si>
    <t>(ztracené bednění) z betonových tvárnic a zálivka betonem,</t>
  </si>
  <si>
    <t>2,25*10</t>
  </si>
  <si>
    <t>2*10</t>
  </si>
  <si>
    <t>311112030RT1</t>
  </si>
  <si>
    <t>Stěny z betonových bednicích tvárnic a betonu uložení tvárnic bez jejich dodávky tloušťka stěny 30 cm, bez dodávky betonu</t>
  </si>
  <si>
    <t>311238116R00</t>
  </si>
  <si>
    <t xml:space="preserve">Zdivo nosné z cihel a tvarovek pálených tloušťky 300 mm,  , charakteristická pevnost v tlaku fk = 6,56 MPa, součinitel prostupu tepla U=0,60 W/m2.K, hodnota pro zdivo bez omítky při vlhkosti 0,5%,  </t>
  </si>
  <si>
    <t>11,6*2,75</t>
  </si>
  <si>
    <t>3,7*2,75</t>
  </si>
  <si>
    <t>1,8*1,25</t>
  </si>
  <si>
    <t>1*2,75</t>
  </si>
  <si>
    <t>1,25*2,75</t>
  </si>
  <si>
    <t>2*2,75</t>
  </si>
  <si>
    <t>3,5*2,75</t>
  </si>
  <si>
    <t>3,3*2,75</t>
  </si>
  <si>
    <t>311238244R00</t>
  </si>
  <si>
    <t xml:space="preserve">Zdivo nosné z cihel a tvarovek pálených tloušťky 440 mm,  , charakteristická pevnost v tlaku fk = 3,88 MPa, součinitel prostupu tepla U = 0,27 W/m2.K, hodnota pro zdivo bez omítky při vlhkosti 1%,  </t>
  </si>
  <si>
    <t>(1,25*2,75)</t>
  </si>
  <si>
    <t>317121027R00</t>
  </si>
  <si>
    <t>Montáž překladů keramických světlost do 3750 mm</t>
  </si>
  <si>
    <t>kus</t>
  </si>
  <si>
    <t>317941123RT4</t>
  </si>
  <si>
    <t>Osazení ocelových válcovaných nosníků na zdivu profil I, výšky 180 mm</t>
  </si>
  <si>
    <t>profilu I, nebo IE, nebo U, nebo UE, nebo L</t>
  </si>
  <si>
    <t>(4*4*21,9)*0,001</t>
  </si>
  <si>
    <t>317944311RU2</t>
  </si>
  <si>
    <t>Dodání a osazení válcovaných nosníků do připravených otvorů profil U 100</t>
  </si>
  <si>
    <t>bez zazdění hlav, s nařezáním nosníků na potřebný rozměr,</t>
  </si>
  <si>
    <t>342248114R00</t>
  </si>
  <si>
    <t>Příčky z tvárnic pálených Příčky z tvárnic pálených tloušťky 140 mm, z děrovaných příčkovek, P 10, na maltu MVC 5</t>
  </si>
  <si>
    <t>jednoduché nebo příčky zděné do svislé dřevěné, cihelné, betonové nebo ocelové konstrukce na jakoukoliv maltu vápenocementovou (MVC) nebo cementovou (MC),</t>
  </si>
  <si>
    <t>3*2,75</t>
  </si>
  <si>
    <t>381122012R00</t>
  </si>
  <si>
    <t>Montáž kompl.konstrukcí ŽB, buněk výtahové šachty</t>
  </si>
  <si>
    <t>593407955R</t>
  </si>
  <si>
    <t>překlad nosný keramobetonový; l = 225,0 cm; š = 7,0 cm; h = 23,8 cm; max. světlost 1 850 mm; Mu 5,81 kNm</t>
  </si>
  <si>
    <t>593407956R</t>
  </si>
  <si>
    <t>překlad nosný keramobetonový; l = 250,0 cm; š = 7,0 cm; h = 23,8 cm; max. světlost 2 000 mm; Mu 5,81 kNm</t>
  </si>
  <si>
    <t>411161447R00</t>
  </si>
  <si>
    <t>Stropy z vložek keramických tloušťky 19 cm</t>
  </si>
  <si>
    <t>dodávka a uložení vložek, betonová zálivka. Bez stropních nosníků.</t>
  </si>
  <si>
    <t>123</t>
  </si>
  <si>
    <t>411361921RT8</t>
  </si>
  <si>
    <t>Výztuž stropů ze svařovaných sítí průměr drátu 8 mm, velikost oka 100 / 100 mm</t>
  </si>
  <si>
    <t>prostě uložených, vetknutých i spojitých, deskových, trámových (žebrových, kazetových), s keramickými a jinými vložkami, konzolových nebo balkónových, hřibových včetně hlavic hřibových sloupů, plochých střech a pro zavěšení železobetonových podhledů. Včetně distančních prvků.</t>
  </si>
  <si>
    <t>0,035</t>
  </si>
  <si>
    <t>417321315R00</t>
  </si>
  <si>
    <t>Železobeton ztužujících pásů a věnců třídy C 20/25</t>
  </si>
  <si>
    <t>65*0,3*0,25</t>
  </si>
  <si>
    <t>417351115R00</t>
  </si>
  <si>
    <t>Indiv</t>
  </si>
  <si>
    <t>POL1_1</t>
  </si>
  <si>
    <t>65*0,3</t>
  </si>
  <si>
    <t>417351116R00</t>
  </si>
  <si>
    <t>417361721R00</t>
  </si>
  <si>
    <t>Výztuž ztužujících pásů a věnců z betonářské oceli BSt 500 S</t>
  </si>
  <si>
    <t>Včetně distančních prvků.</t>
  </si>
  <si>
    <t>0,169</t>
  </si>
  <si>
    <t>411321414R00</t>
  </si>
  <si>
    <t>2,2*2,25*0,2</t>
  </si>
  <si>
    <t>411351101R00</t>
  </si>
  <si>
    <t>411351102R00</t>
  </si>
  <si>
    <t>411354171R00</t>
  </si>
  <si>
    <t>411354172R00</t>
  </si>
  <si>
    <t>411361221R00</t>
  </si>
  <si>
    <t>Kalkul</t>
  </si>
  <si>
    <t>411361821R00</t>
  </si>
  <si>
    <t>611471413R00</t>
  </si>
  <si>
    <t>611901111R00</t>
  </si>
  <si>
    <t>612401903R00</t>
  </si>
  <si>
    <t>612421637R00</t>
  </si>
  <si>
    <t>622390110R00</t>
  </si>
  <si>
    <t>Montáž zateplovacího systému suterén, polystyren, bez povrchové úpravy</t>
  </si>
  <si>
    <t>POP</t>
  </si>
  <si>
    <t>Bez povrchové úpravy. Bez dodávky materiálu.</t>
  </si>
  <si>
    <t>622300031RAE</t>
  </si>
  <si>
    <t>Zateplení vnějších plášťů budov kontaktním systémem s polystyrénem, tloušťky 140 mm, pro budovy do výšky 6 m, s otvory</t>
  </si>
  <si>
    <t>Zakrytí výplní otvorů. Osazení soklové lišty. Nalepení tepelně izolačních fasádních desek EPS-F (fasáda, ostění a parapety výplní otvorů). Zajištění terčovými hmoždinkami. Vyztužení rohů lištami, osazení parapetních a okenních omítkových lišt. Nanesení lepicí stěrky na zabroušený podklad, vlepení výztužné sklolaminátové síťoviny, zatření stěrky. Penetrační nátěr, povrchová úprava omítkou. Včetně montáže, demontáže a jednoměsíčního nájmu lešení.</t>
  </si>
  <si>
    <t>631313411R00</t>
  </si>
  <si>
    <t>Mazanina betonová tl. 8 - 12 cm C 8/10</t>
  </si>
  <si>
    <t>Včetně vytvoření dilatačních spár, bez zaplnění.</t>
  </si>
  <si>
    <t>123*0,09</t>
  </si>
  <si>
    <t>631319161R00</t>
  </si>
  <si>
    <t>Příplatek za konečnou úpravu mazanin tl. 8 cm</t>
  </si>
  <si>
    <t>123*0,01</t>
  </si>
  <si>
    <t>631319171R00</t>
  </si>
  <si>
    <t>mazaniny tl. 8 cm</t>
  </si>
  <si>
    <t>631361921RT5</t>
  </si>
  <si>
    <t>Vyspravení vnitřních betonových a železobetonových konstrukcí a panelů lokální oprava speciální maltou Výztuž mazanin svařovanou sítí z drátů tažených, průměr drátu  6,0, oka 150/150 mm</t>
  </si>
  <si>
    <t>642940016RAA</t>
  </si>
  <si>
    <t>Dveře vnitřní dřevěné včetně dodávky materiálu_x000D_
 jednokřídlové, 900/1970 mm, hladké plné, překlad, zárubeň, práh</t>
  </si>
  <si>
    <t>Součtová</t>
  </si>
  <si>
    <t>dodávka a montáž dvou kusů prefabrikovaných překladů, dodávka a osazení ocelové zárubně CgH šířky 10 cm cementovou maltu, s vybetonováním prahu v zárubni a s osazením špalíku nebo latě pro dřevěný práh, dodávka a montáž dveřních křídel kompletizovaných šířky podle popisu, dodávka a montáž dřevěného dveřního prahu, nátěr zárubně základní 1x, barvou 2 x, emailem 1x.</t>
  </si>
  <si>
    <t>711111001RZ1</t>
  </si>
  <si>
    <t>POL1_7</t>
  </si>
  <si>
    <t>62836110R</t>
  </si>
  <si>
    <t>Pás asfaltovaný těžký Foalbit Al S 40 1x7,5 m</t>
  </si>
  <si>
    <t>712851212RAB</t>
  </si>
  <si>
    <t xml:space="preserve">Kompletní skladby pro ploché střechy skladba: podkladní asfaltový nátěr, SBS modifikovaný asfaltový pás s hliníkovou vložkou (parozábrana),  , spádové klíny z EPS a desky z EPS, průměrné tloušťky do 200 mm, podkladní netkaná textilie , mechanicky kotvená fólie z PVC-P </t>
  </si>
  <si>
    <t>včetně komínku odvětrání kanalizace, postupu pro kabely, střešního vtoku, atikové okapnice, rohových a stěnových lišt.</t>
  </si>
  <si>
    <t>140</t>
  </si>
  <si>
    <t>713120040RAF</t>
  </si>
  <si>
    <t>Izolace tepelné podlah polystyren EPS 100 , objemová hmotnost 20 kg/m3, tloušťka 100 mm</t>
  </si>
  <si>
    <t>766670022RAC</t>
  </si>
  <si>
    <t>Okna a dveře plastové okno, dvoukřídlové, typové, plochy do 2,7 m2, barva bílá, rozměr 150 x150 cm</t>
  </si>
  <si>
    <t>dodávka a montáž plastových oken typových včetně těsnění spár polyuretanovou pěnou, bez parapetu.</t>
  </si>
  <si>
    <t>766670032T33</t>
  </si>
  <si>
    <t>766670032V22</t>
  </si>
  <si>
    <t>771275511RT2</t>
  </si>
  <si>
    <t>Montáž obkladů schodišť z dlaždic keramických a ze schodovek na stupnice,  , kladených do tmele, C2TS1</t>
  </si>
  <si>
    <t>m</t>
  </si>
  <si>
    <t>781471110R00</t>
  </si>
  <si>
    <t>59764210R</t>
  </si>
  <si>
    <t>dlažba keramická š = 300 mm; l = 300 mm; h = 9,0 mm; povch hladký, protiskluzová úprava; pro interiér i exteriér</t>
  </si>
  <si>
    <t>784195212R00</t>
  </si>
  <si>
    <t>Zdivo z VPC kvádrů, minerální izolace, přizdívka tl. 71 mm otěruvzdorné,  , bělost 82 %, dvojnásobné</t>
  </si>
  <si>
    <t>Nosné zdivo je z cihel vápenopískových na maltu MC 10. Na zdivo je pomocí speciálních kotev s plastovými talířky přichycena tepelná izolace z minerální vlny. Kotvy zároveň fixují polohu lícové přizdívky z vápenopískových cihel. Mezi tepelnou izolací a lícovou přizdívkou je provětrávaná vzduchová mezera tl. 30 mm.</t>
  </si>
  <si>
    <t>330030010R00</t>
  </si>
  <si>
    <t>SUM</t>
  </si>
  <si>
    <t>Nanesení lepicího tmelu na izolační desky, nalepení desek, zajištění talířovými hmoždinkami (6 ks/m2).</t>
  </si>
  <si>
    <t>END</t>
  </si>
  <si>
    <t>34571519R</t>
  </si>
  <si>
    <t>krabice elektroinstalační pod omítku; odbočná s víčkem; mat. PVC samozhášivé; teplot.rozsah -5 až 60 °C; určeno pro rozvody s napětím 400 V a proudem max. 16 A; rozměry-průměr,hloubka pr.73x42 mm</t>
  </si>
  <si>
    <t>34571521R</t>
  </si>
  <si>
    <t>krabice elektroinstalační pod omítku; rozvodná s víčkem a svorkovnicí; mat. PVC samozhášivé; teplot.rozsah -5 až 60 °C; určeno pro rozvody s napětím 400 V a proudem max. 16 A; rozměry-průměr,hloubka pr.73x42 mm</t>
  </si>
  <si>
    <t>35430591R</t>
  </si>
  <si>
    <t>svorka kabelová proudová odbočná; mat.svorky leg.hliníková slitina; mater. matky ocel-žár.zinek; mat. šroubu ocel-žár.zinek; povrch. úprava mechanická; průřez 16-50 mm2; pr.vodiče 4,5-9,0 mm; počet šroubů 2 ks</t>
  </si>
  <si>
    <t>831230110V22</t>
  </si>
  <si>
    <t>721100002V22</t>
  </si>
  <si>
    <t>Kanalizace vnitřní, kamenina DN 200, zemní práce, Upravena a rozšířena kanalizace - napojení na stávající</t>
  </si>
  <si>
    <t>764778136T22</t>
  </si>
  <si>
    <t>Úprava dešťových svodů</t>
  </si>
  <si>
    <t>soubor</t>
  </si>
  <si>
    <t>Dodávka a montáž zaústění svodu do kanalizace včetně objímek a správkové barvy. Barva hnědá, šedá, antracitová, včetně objímek a zednické výpomoci.</t>
  </si>
  <si>
    <t>210010311R00</t>
  </si>
  <si>
    <t xml:space="preserve">Montáž krabice plastové univerzální, kruhové,  ,  ,  , do zdiva, bez zapojení,  </t>
  </si>
  <si>
    <t>210111011RT6</t>
  </si>
  <si>
    <t xml:space="preserve">Montáž zásuvky domovní zapuštěné včetně zapojení včetně dodávky zásuvky kompletní jednonásobné s ochr.kolíkem 16A/250VAC a rámečkem,  , provedení 2P+PE,  </t>
  </si>
  <si>
    <t>210120561R00</t>
  </si>
  <si>
    <t>Montáž jističe se zapojením jednopólového, do 25 A</t>
  </si>
  <si>
    <t>210120565R00</t>
  </si>
  <si>
    <t>Montáž jističe se zapojením dvoupólového, do 25 A</t>
  </si>
  <si>
    <t>210120569R00</t>
  </si>
  <si>
    <t>Montáž jističe se zapojením třípolového, do 25 A</t>
  </si>
  <si>
    <t>210200251R00</t>
  </si>
  <si>
    <t>Montáž svítidla žárovkového do bytových nebo společenských místností, stropní vestavné, s jedním světelným zdrojem</t>
  </si>
  <si>
    <t>14</t>
  </si>
  <si>
    <t>210201211R00</t>
  </si>
  <si>
    <t>Montáž svítidla zářivkového do bytových nebo společenských místností, přisazeného, s jedním světelným zdrojem</t>
  </si>
  <si>
    <t>210220021RT1</t>
  </si>
  <si>
    <t>Montáž uzemňovacího vedení v zemi, včetně svorek, propojení a izolace spojů, z profilů ocelových pozinkovaných  (FeZn),  , včetně dodávky pásku 30 x 4 mm, bez nátěru</t>
  </si>
  <si>
    <t>včetně montáže svorek spojovacích, odbočných, upevňovacích a spojovacího materiálu.</t>
  </si>
  <si>
    <t>35</t>
  </si>
  <si>
    <t>210220101RT2</t>
  </si>
  <si>
    <t>Montáž svodového vodiče  , a podpěr, včetně drátu FeZn 8 mm (bez dodávky podpěr)</t>
  </si>
  <si>
    <t>210220211RT1</t>
  </si>
  <si>
    <t>Montáž jímací tyče na střešní hřeben do dřeva, do 2 m délky tyče, včetně dodávky jímací tyče a dvou držáků</t>
  </si>
  <si>
    <t>210220212RT2</t>
  </si>
  <si>
    <t>Montáž jímací tyče na střešní hřeben do zdi,  , včetně dodávky jímací tyče JR dl. 2,0 m a dvou držáků DJ 1</t>
  </si>
  <si>
    <t>210220301RT2</t>
  </si>
  <si>
    <t>Montáž svorky hromosvodové včetně dodávky svorky spojovací (SS)</t>
  </si>
  <si>
    <t>210220302RT7</t>
  </si>
  <si>
    <t>Montáž svorky hromosvodové včetně dodávky svorky ST 02 na vodovodní potrubí</t>
  </si>
  <si>
    <t>210220372RT1</t>
  </si>
  <si>
    <t>Montáž ochranného úhelníku,trubky, nebo lišty do zdiva, včetně dodávky ochranného úhelníku dl. 2 m a dvou držáků</t>
  </si>
  <si>
    <t>210800105RT1</t>
  </si>
  <si>
    <t>Montáž kabelu CYKY 750 V, 3 x 1,5 mm2, uloženého pod omítkou, včetně dodávky kabelu</t>
  </si>
  <si>
    <t>65</t>
  </si>
  <si>
    <t>210800106RT1</t>
  </si>
  <si>
    <t>Montáž kabelu CYKY 750 V, 3 x 2,5 mm2, uloženého pod omítkou, včetně dodávky kabelu</t>
  </si>
  <si>
    <t>60</t>
  </si>
  <si>
    <t>210800115RT1</t>
  </si>
  <si>
    <t>Montáž kabelu CYKY 750 V, 5 x 1,5 mm2, uloženého pod omítkou, včetně dodávky kabelu</t>
  </si>
  <si>
    <t>75</t>
  </si>
  <si>
    <t>210800117RT1</t>
  </si>
  <si>
    <t>Montáž kabelu CYKY 750 V, 5 x 4 mm2, uloženého pod omítkou, včetně dodávky kabelu</t>
  </si>
  <si>
    <t>53</t>
  </si>
  <si>
    <t>210950101RT1</t>
  </si>
  <si>
    <t>Vodiče, šňůry a kabely hliníkové označovací štítek na kabel,  , včetně dodávky materiálu</t>
  </si>
  <si>
    <t>34112200R</t>
  </si>
  <si>
    <t>kabel AYKY; silový; pevné uložení do země a vně; Al jádro kulaté plné (RE); počet žil 2; jmen.průřez jádra 2,50 mm2; teplota použití do 70 °C; odolnost proti šíření plamene; odolnost vůči UV záření; barva pláště černá</t>
  </si>
  <si>
    <t>RTS 12/ I</t>
  </si>
  <si>
    <t>35441544R</t>
  </si>
  <si>
    <t>podpěra vedení na ploché střechy; provedení Fe/Zn</t>
  </si>
  <si>
    <t>222260020R00</t>
  </si>
  <si>
    <t>Krabice KU 68 pod omítku + vysekání</t>
  </si>
  <si>
    <t>230200001T22</t>
  </si>
  <si>
    <t xml:space="preserve">Úprava plynovodní přípojky </t>
  </si>
  <si>
    <t>650072211R00</t>
  </si>
  <si>
    <t>Montáž vypínače 1pól modulového do 25 A</t>
  </si>
  <si>
    <t>6152900411T</t>
  </si>
  <si>
    <t>766825122R00</t>
  </si>
  <si>
    <t>014102OA0</t>
  </si>
  <si>
    <t>POPLATKY ZA SKLÁDKU</t>
  </si>
  <si>
    <t>T</t>
  </si>
  <si>
    <t>941941031R00</t>
  </si>
  <si>
    <t>Montáž lešení lehkého pracovního řadového s podlahami šířky od 0,80 do 1,00 m, výšky do 10 m</t>
  </si>
  <si>
    <t>včetně kotvení</t>
  </si>
  <si>
    <t>Včetně kotvení lešení.</t>
  </si>
  <si>
    <t>184,175</t>
  </si>
  <si>
    <t>941941831R00</t>
  </si>
  <si>
    <t>Demontáž lešení lehkého řadového s podlahami šířky od 0,8 do 1 m, výšky do 10 m</t>
  </si>
  <si>
    <t>981020010RAA</t>
  </si>
  <si>
    <t>Demolice budov z cihel prováděné jiným způsobem podíl konstrukcí do 15 %</t>
  </si>
  <si>
    <t>demolice budov z cihel, kamene, smíšeného a hrázděného zdiva a tvárnic na maltu vápennou nebo vápenocementovou prováděné jiným způsobem. Odvoz suti do 10 km.</t>
  </si>
  <si>
    <t>241,2</t>
  </si>
  <si>
    <t>979081111R00</t>
  </si>
  <si>
    <t>Odvoz suti a vybouraných hmot na skládku do 1 km</t>
  </si>
  <si>
    <t>Přesun suti</t>
  </si>
  <si>
    <t>POL8_</t>
  </si>
  <si>
    <t>Včetně naložení na dopravní prostředek a složení na skládku, bez poplatku za skládku.</t>
  </si>
  <si>
    <t>979081121R00</t>
  </si>
  <si>
    <t>Odvoz suti a vybouraných hmot na skládku příplatek za každý další 1 km</t>
  </si>
  <si>
    <t>979082111R00</t>
  </si>
  <si>
    <t>Vnitrostaveništní doprava suti a vybouraných hmot do 10 m</t>
  </si>
  <si>
    <t>181050010RA0</t>
  </si>
  <si>
    <t>Terénní modelace při sejmutí ornice v  tloušťce 150 mm</t>
  </si>
  <si>
    <t>Sejmutí ornice nebo lesní půdy s vodorovným přemístěním na hromady v místě upotřebení nebo na dočasné či trvalé skládky se složením. Úprava pláně v násypech vyrovnáním výškových rozdílů. Úprava pozemku s rozpojením a přehrnutím včetně urovnání. Plošná úprava terénu s urovnáním povrchu, bez doplnění ornice, v hornině 1 až 4. Rozprostření a urovnání ornice v rovině s případným nutným přemístěním hromad nebo dočasných skládek na místo potřeby ze vzdálenosti do 30 m, v rovině nebo ve svahu do 1 : 5.</t>
  </si>
  <si>
    <t>183400010RAA</t>
  </si>
  <si>
    <t>Příprava půdy pro výsadbu v rovině, ruční, chemické odplevelení, rytí, hnojení</t>
  </si>
  <si>
    <t>Včetně přesunu hmot.</t>
  </si>
  <si>
    <t>184101111RA0</t>
  </si>
  <si>
    <t>Výsadba stromů a keřů prostokořenných bez dodávky dřevin_x000D_
 v rovině, výšky do 50 cm</t>
  </si>
  <si>
    <t>Hloubení jamek pro vysazování rostlin v hornině 1 až 4 bez výměny půdy, s případným naložením přebytečných výkopků na dopravní prostředek, s odvozem na vzdálenost do 20 km a se složením. Výsadba keře bez balu do předem vyhloubené jamky se zalitím.</t>
  </si>
  <si>
    <t>184101112RA0</t>
  </si>
  <si>
    <t>Výsadba stromů a keřů prostokořenných bez dodávky dřevin_x000D_
 v rovině, výšky do 100 cm</t>
  </si>
  <si>
    <t>Hloubení jamek v hornině 1 až 4 bez výměny půdy, s případným naložením přebytečných výkopků na dopravní prostředek, s odvozem na vzdálenost do 20 km a se složením. Výsadba stromu bez balu se zalitím. Dovoz vody. Ukotvení dřeviny třemi a více kůly, s ochranou proti poškození v místě vzepření. Osazení kůlů k dřevině s uvázáním. Dodávka kůlu a motouzu.</t>
  </si>
  <si>
    <t>121100002RA0</t>
  </si>
  <si>
    <t>Sejmutí ornice uložení na deponii, zpětný přesun_x000D_
 rozprostření v tloušťce 200 mm</t>
  </si>
  <si>
    <t>popř. lesní půdy s naložením, vodorovným přemístěním a složením na hromady nebo se zpětným přemístěním a rozprostřením.</t>
  </si>
  <si>
    <t>Včetně nakládání, vodorovného přemístění do 1 km, uložení na skládku a rozprostření.</t>
  </si>
  <si>
    <t>132200012RAA</t>
  </si>
  <si>
    <t>Hloubení rýh nezapažených šířky do 200 cm, v hornině 1 ÷ 4, odvoz do 1 000 m, uložení na skládku</t>
  </si>
  <si>
    <t>139600012RA0</t>
  </si>
  <si>
    <t>Ruční výkop v hornině 3, hloubka do 1 m, odvoz kolečkem do 20 m</t>
  </si>
  <si>
    <t>Včetně vodorovné přemístění kolečkem do 20 m.</t>
  </si>
  <si>
    <t>212850001RA0</t>
  </si>
  <si>
    <t>Drenáž podél základu objektu z  drenážních trub, d 100 mm</t>
  </si>
  <si>
    <t>včetně betonového lože C 16/20, obsypu kamenivem, ochranné geotextilie a revizní šachty</t>
  </si>
  <si>
    <t>274310030RAA</t>
  </si>
  <si>
    <t>Základové pasy z betonu prostého včetně bednění z betonu C 16/20, štěrkopískový poklad 100 mm</t>
  </si>
  <si>
    <t>odbednění a podkladu ze štěrkopísku.</t>
  </si>
  <si>
    <t>5*0,3*0,8</t>
  </si>
  <si>
    <t>2,8*03*0,5</t>
  </si>
  <si>
    <t>331231114RT2</t>
  </si>
  <si>
    <t>Zdivo pilířů z cihel pálených plných  , délky 290 mm, pevnost v tlaku P 15 MPa, na maltu vápenocementovou (MVC)</t>
  </si>
  <si>
    <t>volně stojících čtyřhranných až osmihranných (průřezu čtverce, T, nebo kříže), pravoúhlých pod omítku anebo režné (bez spárování)</t>
  </si>
  <si>
    <t>1,5*0,5*0,5</t>
  </si>
  <si>
    <t>596100041RA0</t>
  </si>
  <si>
    <t>Chodník z dlažby betonové, podklad štěrkodrť dlažba rozměru 300 x 300 mm, celkové tloušťky 170 mm</t>
  </si>
  <si>
    <t>odkopávky nezapažené pro silnice, s přemístěním výkopku v příčných profilech, s naložením na dopravní prostředek a odvozem do 1 km, s uložením výkopku na skládku a úpravou pláně. Podklad ze štěrkopísku s rozprostřením, vlhčením a zhutněním tl. 10 cm, dodávka a položení dlažby betonové do lože z těženého kameniva do tl. 3 cm, s vyplněním spár, s dvojím beraněním a se smetením přebytečného materiálu na krajnici, osazení a dodávka záhonových obrubníků do lože z prostého betonu tl. 5-10 cm se zalitím a zatřením spár maltou, s opěrou.</t>
  </si>
  <si>
    <t>Skladba:</t>
  </si>
  <si>
    <t>podklad ze štěrkopísku                  10 cm</t>
  </si>
  <si>
    <t>lože z kameniva                               3 cm</t>
  </si>
  <si>
    <t>dlažba betonová                              4, 5, 6 cm</t>
  </si>
  <si>
    <t>celkem                                           17,18,19 cm</t>
  </si>
  <si>
    <t>8,9*12,6</t>
  </si>
  <si>
    <t>596100052T22</t>
  </si>
  <si>
    <t>Rampa z dlažby žulové, podklad štěrkopísek</t>
  </si>
  <si>
    <t>5,4*24,234</t>
  </si>
  <si>
    <t>622100012RA0</t>
  </si>
  <si>
    <t>Oprava vnějších omítek vápenocementových štukových složitost 5-7, otlučení a zřízení, ze 100 %, bez nátěru</t>
  </si>
  <si>
    <t>otlučení vnějších omítek stěn, s vyškrabáním spár a s očištěním zdiva, provedení omítek stěn vápenných nebo vápenocementových v rozsahu stejném jako otlučení, s nástřikem silikonovou fasádní barvou nebo bez (podle popisu), s penetrací. Včetně montáže, demontáže a jednoměsíčního nájmu lešení. Bez zakrývání otvorů.</t>
  </si>
  <si>
    <t>962100012RA0</t>
  </si>
  <si>
    <t>Bourání nadzákladového zdiva smíšeného</t>
  </si>
  <si>
    <t>nebo vybourání otvorů průřezové plochy přes 4 m2 v základech. Svislá a vodorovná doprava suti, odvoz do 10 km.</t>
  </si>
  <si>
    <t>5*0,3*1,5</t>
  </si>
  <si>
    <t>2,8*0,5*1,5</t>
  </si>
  <si>
    <t>4,35</t>
  </si>
  <si>
    <t>93751T33</t>
  </si>
  <si>
    <t>Oplocení - ocel brána</t>
  </si>
  <si>
    <t>KUS</t>
  </si>
  <si>
    <t>Položka zahrnuje:</t>
  </si>
  <si>
    <t>- montáž, osazení a dodávku kompletního zařízení, předepsaného zadávací dokumentací</t>
  </si>
  <si>
    <t>- mimostavništní a vnitrostaveništní dopravu</t>
  </si>
  <si>
    <t>- nezbytné zemní práce a základové konstrukce</t>
  </si>
  <si>
    <t>- předepsanou povrchovou úpravu (nátěry a pod.)</t>
  </si>
  <si>
    <t>Pozn.: materiál uvedený v textu představuje rozhodující podíl ve výrobku</t>
  </si>
  <si>
    <t>93751T44</t>
  </si>
  <si>
    <t>Kovové oplocení</t>
  </si>
  <si>
    <t>93751TA0</t>
  </si>
  <si>
    <t>MOBILIÁŘ - litinový sloupek</t>
  </si>
  <si>
    <t>Městys Zlonice, náměstí Pod Lipami 29, Zlonice</t>
  </si>
  <si>
    <t xml:space="preserve"> Bednění ztužujících pásů a věnců - zřízení</t>
  </si>
  <si>
    <t xml:space="preserve"> Bednění ztužujících pásů a věnců - odstranění</t>
  </si>
  <si>
    <t>Beton stropů železový beton stropů deskových, desek plochých střech, desek balkónových, desek hřibových stropů včetně hlavic hřibových sloupů, železový (bez výztuže) Stropy deskové ze železobetonu C 25/30</t>
  </si>
  <si>
    <t>Bednění stropů deskových, balkonových nebo plošných konzol plné, rovné, popř. s náběhy Bednění stropů deskových, bednění vlastní -zřízení</t>
  </si>
  <si>
    <t>Podpěrná konstrukce bednění stropů Podpěrná konstr. stropů do 5 kPa - zřízení</t>
  </si>
  <si>
    <t>výšky do 4 m se zesílením dna bednění podle hodnoty zatížení betonovou směsí a výztuží</t>
  </si>
  <si>
    <t>Podpěrná konstrukce bednění stropů Podpěrná konstr. stropů do 5 kPa - odstranění</t>
  </si>
  <si>
    <t>Výztuž stropů z betonářské oceli li 10216</t>
  </si>
  <si>
    <t>prostě uložených, vetknutých i spojitých, deskových, trámových (žebrových, kazetových), s keramickými a jinými vložkami, konzolových nebo balkónových, hřibových včetně hlavic hřibových sloupů, plochých střech a pro zavěšení železobetonových podhledů,</t>
  </si>
  <si>
    <t>Výztuž stropů z betonářské oceli 10505</t>
  </si>
  <si>
    <t>Tenkovrstvá úprava stropů aktivovaným štukem Úprava stropů aktiv. štukem s přísadou, tl. 2-3 mm</t>
  </si>
  <si>
    <t>vodorovných, šikmých, žebrových a klenutých a schodišťových konstrukcí, s nejnutnějším obroušením podkladu (pemzou apod.) a oprášením, s pomocným lešením o výšce podlahy do 1900 mm a pro zatížení do 1,5 kPa,</t>
  </si>
  <si>
    <t>Ubroušení výstupků betonu po odbednění dbednění stropů</t>
  </si>
  <si>
    <t>do roviny povrchu s případným ojedinělým zahlazením míst cementovou maltou,</t>
  </si>
  <si>
    <t>Příplatky k vnitřní omítce stěn a pilířů za zaoblení povrchu omítky stěn Příplatek za zaoblení omítky štukov</t>
  </si>
  <si>
    <t>Omítky vnitřní stěn vápenné nebo vápenocementové v podlaží i ve schodišti Omítka vnitřní zdiva, MVC, štuková</t>
  </si>
  <si>
    <t>Izolace proti zemní vlhosti natěradly za studena nátěrem Izolace proti vlhkosti vodor. nátěr ALP za studena, 1x nátěr - včetně dodávky penetračního laku ALP</t>
  </si>
  <si>
    <t xml:space="preserve"> Obklad vnitř.stěn,keram.režný,hladký, MC, 30x30 cm</t>
  </si>
  <si>
    <t>Výtah osobní, trakční výtah bez strojovny 450 kg, 2 stanice, montáž elektro, rozměr kabiny 1000 x 1250</t>
  </si>
  <si>
    <t>Montáž nábytku vestavěného skříně dvoukřídlové šatní , BAS-32-AK RAL
7035 světle šedá, šatní skříň na soklu
dvoudveřová 1800 x 600 x 500 mm,
cylindr. zámek + generální klíč</t>
  </si>
  <si>
    <t>Šatní škříň 30x40x180, barva dveří 5xmodrá RAL5012, 5xzelená RAL6024, 5xčervená RAL3000, 5xžlutá RAL1023</t>
  </si>
  <si>
    <t>Dveře typové - protipožární, hladké lakované 2křídlé, 188/220 cm, dodávka a montáž</t>
  </si>
  <si>
    <t>Dveře vstupní 2křídla 180x240 cm, dodávka a montáž</t>
  </si>
  <si>
    <t xml:space="preserve">Vodovodní přípojka z trub polyetylénových D 40-63, Vodovodní přípojka z trub polyetylénových D 40-63 včetně vodoměrné šachty a soustavy.  Dodávka a montáž vnitřní                                                                                                                                             </t>
  </si>
  <si>
    <t>831230110V22A</t>
  </si>
  <si>
    <t xml:space="preserve">Dodávka a montáž vnitřní hydrantové skříně s výzbrojí C 52, polysterová hadice včetně připojovacího potrubí z ušlechtolé oceli DN 25 spojované lisováním                                                                                                                                        </t>
  </si>
  <si>
    <t>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</si>
</sst>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,0\,00"/>
    <numFmt numFmtId="165" formatCode="###,0\,00,000"/>
    <numFmt numFmtId="166" formatCode="#,##0.00\ &quot;Kč&quot;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  <font>
      <b/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3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8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164" fontId="0" fillId="0" borderId="0" xfId="0" applyNumberFormat="1"/>
    <xf numFmtId="3" fontId="0" fillId="0" borderId="0" xfId="0" applyNumberFormat="1"/>
    <xf numFmtId="16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164" fontId="7" fillId="5" borderId="28" xfId="0" applyNumberFormat="1" applyFont="1" applyFill="1" applyBorder="1" applyAlignment="1">
      <alignment vertical="center"/>
    </xf>
    <xf numFmtId="164" fontId="7" fillId="5" borderId="29" xfId="0" applyNumberFormat="1" applyFont="1" applyFill="1" applyBorder="1" applyAlignment="1">
      <alignment vertical="center" wrapText="1"/>
    </xf>
    <xf numFmtId="164" fontId="10" fillId="5" borderId="30" xfId="0" applyNumberFormat="1" applyFont="1" applyFill="1" applyBorder="1" applyAlignment="1">
      <alignment horizontal="center" vertical="center" wrapText="1" shrinkToFit="1"/>
    </xf>
    <xf numFmtId="16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164" fontId="0" fillId="0" borderId="31" xfId="0" applyNumberFormat="1" applyBorder="1" applyAlignment="1">
      <alignment vertical="center"/>
    </xf>
    <xf numFmtId="164" fontId="3" fillId="0" borderId="33" xfId="0" applyNumberFormat="1" applyFont="1" applyBorder="1" applyAlignment="1">
      <alignment horizontal="right" vertical="center" wrapText="1" shrinkToFit="1"/>
    </xf>
    <xf numFmtId="164" fontId="3" fillId="0" borderId="33" xfId="0" applyNumberFormat="1" applyFont="1" applyBorder="1" applyAlignment="1">
      <alignment horizontal="right" vertical="center" shrinkToFit="1"/>
    </xf>
    <xf numFmtId="16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164" fontId="8" fillId="0" borderId="31" xfId="0" applyNumberFormat="1" applyFont="1" applyBorder="1" applyAlignment="1">
      <alignment vertical="center"/>
    </xf>
    <xf numFmtId="164" fontId="0" fillId="0" borderId="31" xfId="0" applyNumberFormat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164" fontId="7" fillId="0" borderId="33" xfId="0" applyNumberFormat="1" applyFont="1" applyBorder="1" applyAlignment="1">
      <alignment horizontal="center" vertical="center"/>
    </xf>
    <xf numFmtId="164" fontId="7" fillId="0" borderId="33" xfId="0" applyNumberFormat="1" applyFont="1" applyBorder="1" applyAlignment="1">
      <alignment vertical="center"/>
    </xf>
    <xf numFmtId="164" fontId="7" fillId="3" borderId="37" xfId="0" applyNumberFormat="1" applyFont="1" applyFill="1" applyBorder="1" applyAlignment="1">
      <alignment horizontal="center" vertical="center"/>
    </xf>
    <xf numFmtId="16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164" fontId="16" fillId="0" borderId="0" xfId="0" applyNumberFormat="1" applyFont="1" applyBorder="1" applyAlignment="1">
      <alignment vertical="top" shrinkToFit="1"/>
    </xf>
    <xf numFmtId="165" fontId="17" fillId="0" borderId="0" xfId="0" applyNumberFormat="1" applyFont="1" applyBorder="1" applyAlignment="1">
      <alignment horizontal="center" vertical="top" wrapText="1" shrinkToFit="1"/>
    </xf>
    <xf numFmtId="16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16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4" borderId="40" xfId="0" applyNumberFormat="1" applyFont="1" applyFill="1" applyBorder="1" applyAlignment="1" applyProtection="1">
      <alignment vertical="top" shrinkToFit="1"/>
      <protection locked="0"/>
    </xf>
    <xf numFmtId="164" fontId="16" fillId="0" borderId="40" xfId="0" applyNumberFormat="1" applyFont="1" applyBorder="1" applyAlignment="1">
      <alignment vertical="top" shrinkToFit="1"/>
    </xf>
    <xf numFmtId="164" fontId="16" fillId="0" borderId="41" xfId="0" applyNumberFormat="1" applyFont="1" applyBorder="1" applyAlignment="1">
      <alignment vertical="top" shrinkToFit="1"/>
    </xf>
    <xf numFmtId="0" fontId="19" fillId="0" borderId="0" xfId="0" applyNumberFormat="1" applyFont="1" applyAlignment="1">
      <alignment wrapTex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5" fontId="17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2" fontId="8" fillId="0" borderId="33" xfId="0" applyNumberFormat="1" applyFont="1" applyBorder="1" applyAlignment="1">
      <alignment vertical="center" wrapText="1" shrinkToFit="1"/>
    </xf>
    <xf numFmtId="2" fontId="8" fillId="0" borderId="33" xfId="0" applyNumberFormat="1" applyFont="1" applyBorder="1" applyAlignment="1">
      <alignment vertical="center" shrinkToFit="1"/>
    </xf>
    <xf numFmtId="2" fontId="0" fillId="0" borderId="33" xfId="0" applyNumberFormat="1" applyBorder="1" applyAlignment="1">
      <alignment vertical="center" wrapText="1" shrinkToFit="1"/>
    </xf>
    <xf numFmtId="2" fontId="0" fillId="0" borderId="33" xfId="0" applyNumberFormat="1" applyBorder="1" applyAlignment="1">
      <alignment vertical="center" shrinkToFit="1"/>
    </xf>
    <xf numFmtId="2" fontId="0" fillId="3" borderId="37" xfId="0" applyNumberFormat="1" applyFill="1" applyBorder="1" applyAlignment="1">
      <alignment vertical="center" wrapText="1" shrinkToFit="1"/>
    </xf>
    <xf numFmtId="2" fontId="0" fillId="3" borderId="37" xfId="0" applyNumberFormat="1" applyFill="1" applyBorder="1" applyAlignment="1">
      <alignment vertical="center" shrinkToFit="1"/>
    </xf>
    <xf numFmtId="2" fontId="7" fillId="0" borderId="33" xfId="0" applyNumberFormat="1" applyFont="1" applyBorder="1" applyAlignment="1">
      <alignment vertical="center"/>
    </xf>
    <xf numFmtId="2" fontId="7" fillId="3" borderId="37" xfId="0" applyNumberFormat="1" applyFont="1" applyFill="1" applyBorder="1" applyAlignment="1">
      <alignment vertical="center"/>
    </xf>
    <xf numFmtId="2" fontId="16" fillId="3" borderId="37" xfId="0" applyNumberFormat="1" applyFont="1" applyFill="1" applyBorder="1" applyAlignment="1">
      <alignment vertical="center"/>
    </xf>
    <xf numFmtId="2" fontId="0" fillId="0" borderId="0" xfId="0" applyNumberFormat="1"/>
    <xf numFmtId="2" fontId="0" fillId="5" borderId="21" xfId="0" applyNumberFormat="1" applyFill="1" applyBorder="1"/>
    <xf numFmtId="2" fontId="0" fillId="0" borderId="0" xfId="0" applyNumberFormat="1" applyAlignment="1">
      <alignment vertical="top"/>
    </xf>
    <xf numFmtId="2" fontId="8" fillId="3" borderId="18" xfId="0" applyNumberFormat="1" applyFont="1" applyFill="1" applyBorder="1" applyAlignment="1">
      <alignment vertical="top" shrinkToFit="1"/>
    </xf>
    <xf numFmtId="2" fontId="16" fillId="0" borderId="40" xfId="0" applyNumberFormat="1" applyFont="1" applyBorder="1" applyAlignment="1">
      <alignment vertical="top" shrinkToFit="1"/>
    </xf>
    <xf numFmtId="2" fontId="17" fillId="0" borderId="0" xfId="0" applyNumberFormat="1" applyFont="1" applyBorder="1" applyAlignment="1">
      <alignment vertical="top" wrapText="1" shrinkToFit="1"/>
    </xf>
    <xf numFmtId="2" fontId="8" fillId="3" borderId="12" xfId="0" applyNumberFormat="1" applyFont="1" applyFill="1" applyBorder="1" applyAlignment="1">
      <alignment vertical="top"/>
    </xf>
    <xf numFmtId="2" fontId="0" fillId="5" borderId="15" xfId="0" applyNumberFormat="1" applyFill="1" applyBorder="1"/>
    <xf numFmtId="2" fontId="16" fillId="4" borderId="40" xfId="0" applyNumberFormat="1" applyFont="1" applyFill="1" applyBorder="1" applyAlignment="1" applyProtection="1">
      <alignment vertical="top" shrinkToFit="1"/>
      <protection locked="0"/>
    </xf>
    <xf numFmtId="2" fontId="16" fillId="0" borderId="0" xfId="0" applyNumberFormat="1" applyFont="1" applyBorder="1" applyAlignment="1">
      <alignment vertical="top" shrinkToFit="1"/>
    </xf>
    <xf numFmtId="2" fontId="0" fillId="5" borderId="21" xfId="0" applyNumberFormat="1" applyFill="1" applyBorder="1" applyAlignment="1">
      <alignment wrapText="1"/>
    </xf>
    <xf numFmtId="166" fontId="0" fillId="0" borderId="0" xfId="0" applyNumberFormat="1"/>
    <xf numFmtId="166" fontId="0" fillId="5" borderId="21" xfId="0" applyNumberFormat="1" applyFill="1" applyBorder="1"/>
    <xf numFmtId="166" fontId="0" fillId="0" borderId="0" xfId="0" applyNumberFormat="1" applyAlignment="1">
      <alignment vertical="top"/>
    </xf>
    <xf numFmtId="166" fontId="8" fillId="3" borderId="18" xfId="0" applyNumberFormat="1" applyFont="1" applyFill="1" applyBorder="1" applyAlignment="1">
      <alignment vertical="top" shrinkToFit="1"/>
    </xf>
    <xf numFmtId="166" fontId="16" fillId="0" borderId="40" xfId="0" applyNumberFormat="1" applyFont="1" applyBorder="1" applyAlignment="1">
      <alignment vertical="top" shrinkToFit="1"/>
    </xf>
    <xf numFmtId="166" fontId="16" fillId="0" borderId="0" xfId="0" applyNumberFormat="1" applyFont="1" applyBorder="1" applyAlignment="1">
      <alignment vertical="top" shrinkToFit="1"/>
    </xf>
    <xf numFmtId="166" fontId="8" fillId="3" borderId="22" xfId="0" applyNumberFormat="1" applyFont="1" applyFill="1" applyBorder="1" applyAlignment="1">
      <alignment vertical="top"/>
    </xf>
    <xf numFmtId="166" fontId="0" fillId="5" borderId="21" xfId="0" applyNumberFormat="1" applyFill="1" applyBorder="1" applyAlignment="1">
      <alignment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164" fontId="0" fillId="0" borderId="32" xfId="0" applyNumberFormat="1" applyBorder="1" applyAlignment="1">
      <alignment vertical="center" wrapText="1"/>
    </xf>
    <xf numFmtId="164" fontId="0" fillId="3" borderId="34" xfId="0" applyNumberFormat="1" applyFill="1" applyBorder="1" applyAlignment="1">
      <alignment vertical="center"/>
    </xf>
    <xf numFmtId="164" fontId="0" fillId="3" borderId="35" xfId="0" applyNumberFormat="1" applyFill="1" applyBorder="1" applyAlignment="1">
      <alignment vertical="center"/>
    </xf>
    <xf numFmtId="164" fontId="0" fillId="3" borderId="36" xfId="0" applyNumberFormat="1" applyFill="1" applyBorder="1" applyAlignment="1">
      <alignment vertical="center"/>
    </xf>
    <xf numFmtId="164" fontId="8" fillId="0" borderId="32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166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6" fillId="0" borderId="18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vertical="top" wrapText="1"/>
    </xf>
    <xf numFmtId="49" fontId="16" fillId="4" borderId="0" xfId="0" applyNumberFormat="1" applyFont="1" applyFill="1" applyBorder="1" applyAlignment="1" applyProtection="1">
      <alignment horizontal="left" vertical="top" wrapText="1"/>
      <protection locked="0"/>
    </xf>
    <xf numFmtId="49" fontId="16" fillId="4" borderId="0" xfId="0" applyNumberFormat="1" applyFont="1" applyFill="1" applyBorder="1" applyAlignment="1" applyProtection="1">
      <alignment vertical="top"/>
      <protection locked="0"/>
    </xf>
    <xf numFmtId="49" fontId="16" fillId="4" borderId="18" xfId="0" applyNumberFormat="1" applyFont="1" applyFill="1" applyBorder="1" applyAlignment="1" applyProtection="1">
      <alignment horizontal="left" vertical="top" wrapText="1"/>
      <protection locked="0"/>
    </xf>
    <xf numFmtId="49" fontId="16" fillId="4" borderId="18" xfId="0" applyNumberFormat="1" applyFont="1" applyFill="1" applyBorder="1" applyAlignment="1" applyProtection="1">
      <alignment vertical="top"/>
      <protection locked="0"/>
    </xf>
    <xf numFmtId="166" fontId="8" fillId="3" borderId="12" xfId="0" applyNumberFormat="1" applyFont="1" applyFill="1" applyBorder="1" applyAlignment="1">
      <alignment horizontal="center" vertical="top"/>
    </xf>
    <xf numFmtId="166" fontId="8" fillId="3" borderId="22" xfId="0" applyNumberFormat="1" applyFont="1" applyFill="1" applyBorder="1" applyAlignment="1">
      <alignment horizontal="center" vertical="top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vertical="top" wrapText="1"/>
    </xf>
    <xf numFmtId="0" fontId="18" fillId="0" borderId="0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16" fillId="0" borderId="0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vertical="top" wrapText="1"/>
    </xf>
    <xf numFmtId="2" fontId="20" fillId="0" borderId="33" xfId="0" applyNumberFormat="1" applyFont="1" applyBorder="1" applyAlignment="1">
      <alignment vertical="center"/>
    </xf>
    <xf numFmtId="2" fontId="16" fillId="0" borderId="33" xfId="0" applyNumberFormat="1" applyFont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C24" sqref="C24:G24"/>
    </sheetView>
  </sheetViews>
  <sheetFormatPr defaultRowHeight="13.2" x14ac:dyDescent="0.25"/>
  <sheetData>
    <row r="1" spans="1:7" x14ac:dyDescent="0.25">
      <c r="A1" s="21" t="s">
        <v>38</v>
      </c>
    </row>
    <row r="2" spans="1:7" ht="57.75" customHeight="1" x14ac:dyDescent="0.25">
      <c r="A2" s="194" t="s">
        <v>39</v>
      </c>
      <c r="B2" s="194"/>
      <c r="C2" s="194"/>
      <c r="D2" s="194"/>
      <c r="E2" s="194"/>
      <c r="F2" s="194"/>
      <c r="G2" s="194"/>
    </row>
  </sheetData>
  <sheetProtection algorithmName="SHA-512" hashValue="DyP4o9gPYMomvUvB/gTmhE0fmzUO4zRoGlbpRLpK4lm+5pXnNf4ccdTIw8kshblqNWxhgpQlnddSiBxSWnTp9A==" saltValue="OFKgUIDYuDump/QBMZGkng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D940E-EA23-4A41-B60F-B546B7D33135}">
  <sheetPr codeName="List9">
    <outlinePr summaryBelow="0"/>
  </sheetPr>
  <dimension ref="A1:BF5000"/>
  <sheetViews>
    <sheetView tabSelected="1" workbookViewId="0">
      <pane ySplit="7" topLeftCell="A14" activePane="bottomLeft" state="frozen"/>
      <selection activeCell="C24" sqref="C24:G24"/>
      <selection pane="bottomLeft" activeCell="F34" sqref="F34:G34"/>
    </sheetView>
  </sheetViews>
  <sheetFormatPr defaultRowHeight="13.2" outlineLevelRow="1" x14ac:dyDescent="0.25"/>
  <cols>
    <col min="1" max="1" width="3.44140625" customWidth="1"/>
    <col min="2" max="2" width="12.6640625" style="115" customWidth="1"/>
    <col min="3" max="3" width="63.33203125" style="115" customWidth="1"/>
    <col min="4" max="4" width="4.88671875" customWidth="1"/>
    <col min="5" max="5" width="10.6640625" style="175" customWidth="1"/>
    <col min="6" max="6" width="9.88671875" style="175" customWidth="1"/>
    <col min="7" max="7" width="12.77734375" style="186" customWidth="1"/>
    <col min="8" max="11" width="0" hidden="1" customWidth="1"/>
    <col min="12" max="12" width="8.88671875" style="175"/>
    <col min="13" max="13" width="8.88671875" style="186"/>
    <col min="14" max="22" width="0" hidden="1" customWidth="1"/>
    <col min="27" max="27" width="0" hidden="1" customWidth="1"/>
    <col min="29" max="39" width="0" hidden="1" customWidth="1"/>
  </cols>
  <sheetData>
    <row r="1" spans="1:58" ht="15.75" customHeight="1" x14ac:dyDescent="0.3">
      <c r="A1" s="262" t="s">
        <v>130</v>
      </c>
      <c r="B1" s="262"/>
      <c r="C1" s="262"/>
      <c r="D1" s="262"/>
      <c r="E1" s="262"/>
      <c r="F1" s="262"/>
      <c r="G1" s="262"/>
      <c r="AE1" t="s">
        <v>131</v>
      </c>
    </row>
    <row r="2" spans="1:58" ht="25.05" customHeight="1" x14ac:dyDescent="0.25">
      <c r="A2" s="131" t="s">
        <v>7</v>
      </c>
      <c r="B2" s="49" t="s">
        <v>43</v>
      </c>
      <c r="C2" s="263" t="s">
        <v>44</v>
      </c>
      <c r="D2" s="264"/>
      <c r="E2" s="264"/>
      <c r="F2" s="264"/>
      <c r="G2" s="265"/>
      <c r="AE2" t="s">
        <v>132</v>
      </c>
    </row>
    <row r="3" spans="1:58" ht="25.05" customHeight="1" x14ac:dyDescent="0.25">
      <c r="A3" s="131" t="s">
        <v>8</v>
      </c>
      <c r="B3" s="49" t="s">
        <v>54</v>
      </c>
      <c r="C3" s="263" t="s">
        <v>55</v>
      </c>
      <c r="D3" s="264"/>
      <c r="E3" s="264"/>
      <c r="F3" s="264"/>
      <c r="G3" s="265"/>
      <c r="AA3" s="115" t="s">
        <v>132</v>
      </c>
      <c r="AE3" t="s">
        <v>133</v>
      </c>
    </row>
    <row r="4" spans="1:58" ht="25.05" customHeight="1" x14ac:dyDescent="0.25">
      <c r="A4" s="132" t="s">
        <v>9</v>
      </c>
      <c r="B4" s="133" t="s">
        <v>62</v>
      </c>
      <c r="C4" s="266" t="s">
        <v>63</v>
      </c>
      <c r="D4" s="267"/>
      <c r="E4" s="267"/>
      <c r="F4" s="267"/>
      <c r="G4" s="268"/>
      <c r="AE4" t="s">
        <v>134</v>
      </c>
    </row>
    <row r="5" spans="1:58" x14ac:dyDescent="0.25">
      <c r="D5" s="10"/>
    </row>
    <row r="6" spans="1:58" ht="39.6" x14ac:dyDescent="0.25">
      <c r="A6" s="134" t="s">
        <v>135</v>
      </c>
      <c r="B6" s="136" t="s">
        <v>136</v>
      </c>
      <c r="C6" s="136" t="s">
        <v>137</v>
      </c>
      <c r="D6" s="135" t="s">
        <v>138</v>
      </c>
      <c r="E6" s="176" t="s">
        <v>139</v>
      </c>
      <c r="F6" s="182" t="s">
        <v>140</v>
      </c>
      <c r="G6" s="187" t="s">
        <v>29</v>
      </c>
      <c r="H6" s="137" t="s">
        <v>30</v>
      </c>
      <c r="I6" s="137" t="s">
        <v>141</v>
      </c>
      <c r="J6" s="137" t="s">
        <v>31</v>
      </c>
      <c r="K6" s="137" t="s">
        <v>142</v>
      </c>
      <c r="L6" s="185" t="s">
        <v>143</v>
      </c>
      <c r="M6" s="193" t="s">
        <v>144</v>
      </c>
      <c r="N6" s="137" t="s">
        <v>145</v>
      </c>
      <c r="O6" s="137" t="s">
        <v>146</v>
      </c>
      <c r="P6" s="137" t="s">
        <v>147</v>
      </c>
      <c r="Q6" s="137" t="s">
        <v>148</v>
      </c>
      <c r="R6" s="137" t="s">
        <v>149</v>
      </c>
      <c r="S6" s="137" t="s">
        <v>150</v>
      </c>
      <c r="T6" s="137" t="s">
        <v>151</v>
      </c>
      <c r="U6" s="137" t="s">
        <v>152</v>
      </c>
      <c r="V6" s="137" t="s">
        <v>153</v>
      </c>
    </row>
    <row r="7" spans="1:58" hidden="1" x14ac:dyDescent="0.25">
      <c r="A7" s="3"/>
      <c r="B7" s="4"/>
      <c r="C7" s="4"/>
      <c r="D7" s="6"/>
      <c r="E7" s="177"/>
      <c r="F7" s="177"/>
      <c r="G7" s="188"/>
      <c r="H7" s="139"/>
      <c r="I7" s="139"/>
      <c r="J7" s="139"/>
      <c r="K7" s="139"/>
      <c r="L7" s="177"/>
      <c r="M7" s="188"/>
      <c r="N7" s="139"/>
      <c r="O7" s="139"/>
      <c r="P7" s="139"/>
      <c r="Q7" s="139"/>
      <c r="R7" s="139"/>
      <c r="S7" s="139"/>
      <c r="T7" s="139"/>
      <c r="U7" s="139"/>
      <c r="V7" s="139"/>
    </row>
    <row r="8" spans="1:58" x14ac:dyDescent="0.25">
      <c r="A8" s="148" t="s">
        <v>154</v>
      </c>
      <c r="B8" s="149" t="s">
        <v>88</v>
      </c>
      <c r="C8" s="160" t="s">
        <v>89</v>
      </c>
      <c r="D8" s="150"/>
      <c r="E8" s="178"/>
      <c r="F8" s="178"/>
      <c r="G8" s="189">
        <f>SUMIF(AE9:AE32,"&lt;&gt;NOR",G9:G32)</f>
        <v>0</v>
      </c>
      <c r="H8" s="151"/>
      <c r="I8" s="151">
        <f>SUM(I9:I32)</f>
        <v>0</v>
      </c>
      <c r="J8" s="151"/>
      <c r="K8" s="151">
        <f>SUM(K9:K32)</f>
        <v>0</v>
      </c>
      <c r="L8" s="178"/>
      <c r="M8" s="189">
        <f>SUM(M9:M32)</f>
        <v>0</v>
      </c>
      <c r="N8" s="151"/>
      <c r="O8" s="151">
        <f>SUM(O9:O32)</f>
        <v>0</v>
      </c>
      <c r="P8" s="151"/>
      <c r="Q8" s="151">
        <f>SUM(Q9:Q32)</f>
        <v>0</v>
      </c>
      <c r="R8" s="152"/>
      <c r="S8" s="147"/>
      <c r="T8" s="147">
        <f>SUM(T9:T32)</f>
        <v>0</v>
      </c>
      <c r="U8" s="147"/>
      <c r="V8" s="147"/>
      <c r="AE8" t="s">
        <v>155</v>
      </c>
    </row>
    <row r="9" spans="1:58" outlineLevel="1" x14ac:dyDescent="0.25">
      <c r="A9" s="153">
        <v>1</v>
      </c>
      <c r="B9" s="154" t="s">
        <v>470</v>
      </c>
      <c r="C9" s="161" t="s">
        <v>471</v>
      </c>
      <c r="D9" s="155" t="s">
        <v>472</v>
      </c>
      <c r="E9" s="179">
        <v>1</v>
      </c>
      <c r="F9" s="183"/>
      <c r="G9" s="190">
        <f>ROUND(E9*F9,2)</f>
        <v>0</v>
      </c>
      <c r="H9" s="156"/>
      <c r="I9" s="157">
        <f>ROUND(E9*H9,2)</f>
        <v>0</v>
      </c>
      <c r="J9" s="156"/>
      <c r="K9" s="157">
        <f>ROUND(E9*J9,2)</f>
        <v>0</v>
      </c>
      <c r="L9" s="179">
        <v>21</v>
      </c>
      <c r="M9" s="190">
        <f>G9*(1+L9/100)</f>
        <v>0</v>
      </c>
      <c r="N9" s="157">
        <v>0</v>
      </c>
      <c r="O9" s="157">
        <f>ROUND(E9*N9,2)</f>
        <v>0</v>
      </c>
      <c r="P9" s="157">
        <v>0</v>
      </c>
      <c r="Q9" s="157">
        <f>ROUND(E9*P9,2)</f>
        <v>0</v>
      </c>
      <c r="R9" s="158" t="s">
        <v>251</v>
      </c>
      <c r="S9" s="145">
        <v>0</v>
      </c>
      <c r="T9" s="145">
        <f>ROUND(E9*S9,2)</f>
        <v>0</v>
      </c>
      <c r="U9" s="145"/>
      <c r="V9" s="145" t="s">
        <v>165</v>
      </c>
      <c r="W9" s="138"/>
      <c r="X9" s="138"/>
      <c r="Y9" s="138"/>
      <c r="Z9" s="138"/>
      <c r="AA9" s="138"/>
      <c r="AB9" s="138"/>
      <c r="AC9" s="138"/>
      <c r="AD9" s="138"/>
      <c r="AE9" s="138" t="s">
        <v>166</v>
      </c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</row>
    <row r="10" spans="1:58" outlineLevel="1" x14ac:dyDescent="0.25">
      <c r="A10" s="143"/>
      <c r="B10" s="144"/>
      <c r="C10" s="258" t="s">
        <v>473</v>
      </c>
      <c r="D10" s="259"/>
      <c r="E10" s="259"/>
      <c r="F10" s="259"/>
      <c r="G10" s="259"/>
      <c r="H10" s="145"/>
      <c r="I10" s="145"/>
      <c r="J10" s="145"/>
      <c r="K10" s="145"/>
      <c r="L10" s="184"/>
      <c r="M10" s="191"/>
      <c r="N10" s="145"/>
      <c r="O10" s="145"/>
      <c r="P10" s="145"/>
      <c r="Q10" s="145"/>
      <c r="R10" s="145"/>
      <c r="S10" s="145"/>
      <c r="T10" s="145"/>
      <c r="U10" s="145"/>
      <c r="V10" s="145"/>
      <c r="W10" s="138"/>
      <c r="X10" s="138"/>
      <c r="Y10" s="138"/>
      <c r="Z10" s="138"/>
      <c r="AA10" s="138"/>
      <c r="AB10" s="138"/>
      <c r="AC10" s="138"/>
      <c r="AD10" s="138"/>
      <c r="AE10" s="138" t="s">
        <v>274</v>
      </c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</row>
    <row r="11" spans="1:58" outlineLevel="1" x14ac:dyDescent="0.25">
      <c r="A11" s="143"/>
      <c r="B11" s="144"/>
      <c r="C11" s="260" t="s">
        <v>474</v>
      </c>
      <c r="D11" s="261"/>
      <c r="E11" s="261"/>
      <c r="F11" s="261"/>
      <c r="G11" s="261"/>
      <c r="H11" s="145"/>
      <c r="I11" s="145"/>
      <c r="J11" s="145"/>
      <c r="K11" s="145"/>
      <c r="L11" s="184"/>
      <c r="M11" s="191"/>
      <c r="N11" s="145"/>
      <c r="O11" s="145"/>
      <c r="P11" s="145"/>
      <c r="Q11" s="145"/>
      <c r="R11" s="145"/>
      <c r="S11" s="145"/>
      <c r="T11" s="145"/>
      <c r="U11" s="145"/>
      <c r="V11" s="145"/>
      <c r="W11" s="138"/>
      <c r="X11" s="138"/>
      <c r="Y11" s="138"/>
      <c r="Z11" s="138"/>
      <c r="AA11" s="138"/>
      <c r="AB11" s="138"/>
      <c r="AC11" s="138"/>
      <c r="AD11" s="138"/>
      <c r="AE11" s="138" t="s">
        <v>274</v>
      </c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</row>
    <row r="12" spans="1:58" outlineLevel="1" x14ac:dyDescent="0.25">
      <c r="A12" s="143"/>
      <c r="B12" s="144"/>
      <c r="C12" s="260" t="s">
        <v>475</v>
      </c>
      <c r="D12" s="261"/>
      <c r="E12" s="261"/>
      <c r="F12" s="261"/>
      <c r="G12" s="261"/>
      <c r="H12" s="145"/>
      <c r="I12" s="145"/>
      <c r="J12" s="145"/>
      <c r="K12" s="145"/>
      <c r="L12" s="184"/>
      <c r="M12" s="191"/>
      <c r="N12" s="145"/>
      <c r="O12" s="145"/>
      <c r="P12" s="145"/>
      <c r="Q12" s="145"/>
      <c r="R12" s="145"/>
      <c r="S12" s="145"/>
      <c r="T12" s="145"/>
      <c r="U12" s="145"/>
      <c r="V12" s="145"/>
      <c r="W12" s="138"/>
      <c r="X12" s="138"/>
      <c r="Y12" s="138"/>
      <c r="Z12" s="138"/>
      <c r="AA12" s="138"/>
      <c r="AB12" s="138"/>
      <c r="AC12" s="138"/>
      <c r="AD12" s="138"/>
      <c r="AE12" s="138" t="s">
        <v>274</v>
      </c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</row>
    <row r="13" spans="1:58" outlineLevel="1" x14ac:dyDescent="0.25">
      <c r="A13" s="143"/>
      <c r="B13" s="144"/>
      <c r="C13" s="260" t="s">
        <v>476</v>
      </c>
      <c r="D13" s="261"/>
      <c r="E13" s="261"/>
      <c r="F13" s="261"/>
      <c r="G13" s="261"/>
      <c r="H13" s="145"/>
      <c r="I13" s="145"/>
      <c r="J13" s="145"/>
      <c r="K13" s="145"/>
      <c r="L13" s="184"/>
      <c r="M13" s="191"/>
      <c r="N13" s="145"/>
      <c r="O13" s="145"/>
      <c r="P13" s="145"/>
      <c r="Q13" s="145"/>
      <c r="R13" s="145"/>
      <c r="S13" s="145"/>
      <c r="T13" s="145"/>
      <c r="U13" s="145"/>
      <c r="V13" s="145"/>
      <c r="W13" s="138"/>
      <c r="X13" s="138"/>
      <c r="Y13" s="138"/>
      <c r="Z13" s="138"/>
      <c r="AA13" s="138"/>
      <c r="AB13" s="138"/>
      <c r="AC13" s="138"/>
      <c r="AD13" s="138"/>
      <c r="AE13" s="138" t="s">
        <v>274</v>
      </c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</row>
    <row r="14" spans="1:58" outlineLevel="1" x14ac:dyDescent="0.25">
      <c r="A14" s="143"/>
      <c r="B14" s="144"/>
      <c r="C14" s="260" t="s">
        <v>477</v>
      </c>
      <c r="D14" s="261"/>
      <c r="E14" s="261"/>
      <c r="F14" s="261"/>
      <c r="G14" s="261"/>
      <c r="H14" s="145"/>
      <c r="I14" s="145"/>
      <c r="J14" s="145"/>
      <c r="K14" s="145"/>
      <c r="L14" s="184"/>
      <c r="M14" s="191"/>
      <c r="N14" s="145"/>
      <c r="O14" s="145"/>
      <c r="P14" s="145"/>
      <c r="Q14" s="145"/>
      <c r="R14" s="145"/>
      <c r="S14" s="145"/>
      <c r="T14" s="145"/>
      <c r="U14" s="145"/>
      <c r="V14" s="145"/>
      <c r="W14" s="138"/>
      <c r="X14" s="138"/>
      <c r="Y14" s="138"/>
      <c r="Z14" s="138"/>
      <c r="AA14" s="138"/>
      <c r="AB14" s="138"/>
      <c r="AC14" s="138"/>
      <c r="AD14" s="138"/>
      <c r="AE14" s="138" t="s">
        <v>274</v>
      </c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</row>
    <row r="15" spans="1:58" outlineLevel="1" x14ac:dyDescent="0.25">
      <c r="A15" s="143"/>
      <c r="B15" s="144"/>
      <c r="C15" s="260" t="s">
        <v>478</v>
      </c>
      <c r="D15" s="261"/>
      <c r="E15" s="261"/>
      <c r="F15" s="261"/>
      <c r="G15" s="261"/>
      <c r="H15" s="145"/>
      <c r="I15" s="145"/>
      <c r="J15" s="145"/>
      <c r="K15" s="145"/>
      <c r="L15" s="184"/>
      <c r="M15" s="191"/>
      <c r="N15" s="145"/>
      <c r="O15" s="145"/>
      <c r="P15" s="145"/>
      <c r="Q15" s="145"/>
      <c r="R15" s="145"/>
      <c r="S15" s="145"/>
      <c r="T15" s="145"/>
      <c r="U15" s="145"/>
      <c r="V15" s="145"/>
      <c r="W15" s="138"/>
      <c r="X15" s="138"/>
      <c r="Y15" s="138"/>
      <c r="Z15" s="138"/>
      <c r="AA15" s="138"/>
      <c r="AB15" s="138"/>
      <c r="AC15" s="138"/>
      <c r="AD15" s="138"/>
      <c r="AE15" s="138" t="s">
        <v>274</v>
      </c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</row>
    <row r="16" spans="1:58" outlineLevel="1" x14ac:dyDescent="0.25">
      <c r="A16" s="143"/>
      <c r="B16" s="144"/>
      <c r="C16" s="252"/>
      <c r="D16" s="253"/>
      <c r="E16" s="253"/>
      <c r="F16" s="253"/>
      <c r="G16" s="253"/>
      <c r="H16" s="145"/>
      <c r="I16" s="145"/>
      <c r="J16" s="145"/>
      <c r="K16" s="145"/>
      <c r="L16" s="184"/>
      <c r="M16" s="191"/>
      <c r="N16" s="145"/>
      <c r="O16" s="145"/>
      <c r="P16" s="145"/>
      <c r="Q16" s="145"/>
      <c r="R16" s="145"/>
      <c r="S16" s="145"/>
      <c r="T16" s="145"/>
      <c r="U16" s="145"/>
      <c r="V16" s="145"/>
      <c r="W16" s="138"/>
      <c r="X16" s="138"/>
      <c r="Y16" s="138"/>
      <c r="Z16" s="138"/>
      <c r="AA16" s="138"/>
      <c r="AB16" s="138"/>
      <c r="AC16" s="138"/>
      <c r="AD16" s="138"/>
      <c r="AE16" s="138" t="s">
        <v>162</v>
      </c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</row>
    <row r="17" spans="1:58" outlineLevel="1" x14ac:dyDescent="0.25">
      <c r="A17" s="153">
        <v>2</v>
      </c>
      <c r="B17" s="154" t="s">
        <v>479</v>
      </c>
      <c r="C17" s="161" t="s">
        <v>480</v>
      </c>
      <c r="D17" s="155" t="s">
        <v>472</v>
      </c>
      <c r="E17" s="179">
        <v>1</v>
      </c>
      <c r="F17" s="183"/>
      <c r="G17" s="190">
        <f>ROUND(E17*F17,2)</f>
        <v>0</v>
      </c>
      <c r="H17" s="156"/>
      <c r="I17" s="157">
        <f>ROUND(E17*H17,2)</f>
        <v>0</v>
      </c>
      <c r="J17" s="156"/>
      <c r="K17" s="157">
        <f>ROUND(E17*J17,2)</f>
        <v>0</v>
      </c>
      <c r="L17" s="179">
        <v>21</v>
      </c>
      <c r="M17" s="190">
        <f>G17*(1+L17/100)</f>
        <v>0</v>
      </c>
      <c r="N17" s="157">
        <v>0</v>
      </c>
      <c r="O17" s="157">
        <f>ROUND(E17*N17,2)</f>
        <v>0</v>
      </c>
      <c r="P17" s="157">
        <v>0</v>
      </c>
      <c r="Q17" s="157">
        <f>ROUND(E17*P17,2)</f>
        <v>0</v>
      </c>
      <c r="R17" s="158" t="s">
        <v>251</v>
      </c>
      <c r="S17" s="145">
        <v>0</v>
      </c>
      <c r="T17" s="145">
        <f>ROUND(E17*S17,2)</f>
        <v>0</v>
      </c>
      <c r="U17" s="145"/>
      <c r="V17" s="145" t="s">
        <v>165</v>
      </c>
      <c r="W17" s="138"/>
      <c r="X17" s="138"/>
      <c r="Y17" s="138"/>
      <c r="Z17" s="138"/>
      <c r="AA17" s="138"/>
      <c r="AB17" s="138"/>
      <c r="AC17" s="138"/>
      <c r="AD17" s="138"/>
      <c r="AE17" s="138" t="s">
        <v>166</v>
      </c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</row>
    <row r="18" spans="1:58" outlineLevel="1" x14ac:dyDescent="0.25">
      <c r="A18" s="143"/>
      <c r="B18" s="144"/>
      <c r="C18" s="258" t="s">
        <v>473</v>
      </c>
      <c r="D18" s="259"/>
      <c r="E18" s="259"/>
      <c r="F18" s="259"/>
      <c r="G18" s="259"/>
      <c r="H18" s="145"/>
      <c r="I18" s="145"/>
      <c r="J18" s="145"/>
      <c r="K18" s="145"/>
      <c r="L18" s="184"/>
      <c r="M18" s="191"/>
      <c r="N18" s="145"/>
      <c r="O18" s="145"/>
      <c r="P18" s="145"/>
      <c r="Q18" s="145"/>
      <c r="R18" s="145"/>
      <c r="S18" s="145"/>
      <c r="T18" s="145"/>
      <c r="U18" s="145"/>
      <c r="V18" s="145"/>
      <c r="W18" s="138"/>
      <c r="X18" s="138"/>
      <c r="Y18" s="138"/>
      <c r="Z18" s="138"/>
      <c r="AA18" s="138"/>
      <c r="AB18" s="138"/>
      <c r="AC18" s="138"/>
      <c r="AD18" s="138"/>
      <c r="AE18" s="138" t="s">
        <v>274</v>
      </c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</row>
    <row r="19" spans="1:58" outlineLevel="1" x14ac:dyDescent="0.25">
      <c r="A19" s="143"/>
      <c r="B19" s="144"/>
      <c r="C19" s="260" t="s">
        <v>474</v>
      </c>
      <c r="D19" s="261"/>
      <c r="E19" s="261"/>
      <c r="F19" s="261"/>
      <c r="G19" s="261"/>
      <c r="H19" s="145"/>
      <c r="I19" s="145"/>
      <c r="J19" s="145"/>
      <c r="K19" s="145"/>
      <c r="L19" s="184"/>
      <c r="M19" s="191"/>
      <c r="N19" s="145"/>
      <c r="O19" s="145"/>
      <c r="P19" s="145"/>
      <c r="Q19" s="145"/>
      <c r="R19" s="145"/>
      <c r="S19" s="145"/>
      <c r="T19" s="145"/>
      <c r="U19" s="145"/>
      <c r="V19" s="145"/>
      <c r="W19" s="138"/>
      <c r="X19" s="138"/>
      <c r="Y19" s="138"/>
      <c r="Z19" s="138"/>
      <c r="AA19" s="138"/>
      <c r="AB19" s="138"/>
      <c r="AC19" s="138"/>
      <c r="AD19" s="138"/>
      <c r="AE19" s="138" t="s">
        <v>274</v>
      </c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</row>
    <row r="20" spans="1:58" outlineLevel="1" x14ac:dyDescent="0.25">
      <c r="A20" s="143"/>
      <c r="B20" s="144"/>
      <c r="C20" s="260" t="s">
        <v>475</v>
      </c>
      <c r="D20" s="261"/>
      <c r="E20" s="261"/>
      <c r="F20" s="261"/>
      <c r="G20" s="261"/>
      <c r="H20" s="145"/>
      <c r="I20" s="145"/>
      <c r="J20" s="145"/>
      <c r="K20" s="145"/>
      <c r="L20" s="184"/>
      <c r="M20" s="191"/>
      <c r="N20" s="145"/>
      <c r="O20" s="145"/>
      <c r="P20" s="145"/>
      <c r="Q20" s="145"/>
      <c r="R20" s="145"/>
      <c r="S20" s="145"/>
      <c r="T20" s="145"/>
      <c r="U20" s="145"/>
      <c r="V20" s="145"/>
      <c r="W20" s="138"/>
      <c r="X20" s="138"/>
      <c r="Y20" s="138"/>
      <c r="Z20" s="138"/>
      <c r="AA20" s="138"/>
      <c r="AB20" s="138"/>
      <c r="AC20" s="138"/>
      <c r="AD20" s="138"/>
      <c r="AE20" s="138" t="s">
        <v>274</v>
      </c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</row>
    <row r="21" spans="1:58" outlineLevel="1" x14ac:dyDescent="0.25">
      <c r="A21" s="143"/>
      <c r="B21" s="144"/>
      <c r="C21" s="260" t="s">
        <v>476</v>
      </c>
      <c r="D21" s="261"/>
      <c r="E21" s="261"/>
      <c r="F21" s="261"/>
      <c r="G21" s="261"/>
      <c r="H21" s="145"/>
      <c r="I21" s="145"/>
      <c r="J21" s="145"/>
      <c r="K21" s="145"/>
      <c r="L21" s="184"/>
      <c r="M21" s="191"/>
      <c r="N21" s="145"/>
      <c r="O21" s="145"/>
      <c r="P21" s="145"/>
      <c r="Q21" s="145"/>
      <c r="R21" s="145"/>
      <c r="S21" s="145"/>
      <c r="T21" s="145"/>
      <c r="U21" s="145"/>
      <c r="V21" s="145"/>
      <c r="W21" s="138"/>
      <c r="X21" s="138"/>
      <c r="Y21" s="138"/>
      <c r="Z21" s="138"/>
      <c r="AA21" s="138"/>
      <c r="AB21" s="138"/>
      <c r="AC21" s="138"/>
      <c r="AD21" s="138"/>
      <c r="AE21" s="138" t="s">
        <v>274</v>
      </c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</row>
    <row r="22" spans="1:58" outlineLevel="1" x14ac:dyDescent="0.25">
      <c r="A22" s="143"/>
      <c r="B22" s="144"/>
      <c r="C22" s="260" t="s">
        <v>477</v>
      </c>
      <c r="D22" s="261"/>
      <c r="E22" s="261"/>
      <c r="F22" s="261"/>
      <c r="G22" s="261"/>
      <c r="H22" s="145"/>
      <c r="I22" s="145"/>
      <c r="J22" s="145"/>
      <c r="K22" s="145"/>
      <c r="L22" s="184"/>
      <c r="M22" s="191"/>
      <c r="N22" s="145"/>
      <c r="O22" s="145"/>
      <c r="P22" s="145"/>
      <c r="Q22" s="145"/>
      <c r="R22" s="145"/>
      <c r="S22" s="145"/>
      <c r="T22" s="145"/>
      <c r="U22" s="145"/>
      <c r="V22" s="145"/>
      <c r="W22" s="138"/>
      <c r="X22" s="138"/>
      <c r="Y22" s="138"/>
      <c r="Z22" s="138"/>
      <c r="AA22" s="138"/>
      <c r="AB22" s="138"/>
      <c r="AC22" s="138"/>
      <c r="AD22" s="138"/>
      <c r="AE22" s="138" t="s">
        <v>274</v>
      </c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</row>
    <row r="23" spans="1:58" outlineLevel="1" x14ac:dyDescent="0.25">
      <c r="A23" s="143"/>
      <c r="B23" s="144"/>
      <c r="C23" s="260" t="s">
        <v>478</v>
      </c>
      <c r="D23" s="261"/>
      <c r="E23" s="261"/>
      <c r="F23" s="261"/>
      <c r="G23" s="261"/>
      <c r="H23" s="145"/>
      <c r="I23" s="145"/>
      <c r="J23" s="145"/>
      <c r="K23" s="145"/>
      <c r="L23" s="184"/>
      <c r="M23" s="191"/>
      <c r="N23" s="145"/>
      <c r="O23" s="145"/>
      <c r="P23" s="145"/>
      <c r="Q23" s="145"/>
      <c r="R23" s="145"/>
      <c r="S23" s="145"/>
      <c r="T23" s="145"/>
      <c r="U23" s="145"/>
      <c r="V23" s="145"/>
      <c r="W23" s="138"/>
      <c r="X23" s="138"/>
      <c r="Y23" s="138"/>
      <c r="Z23" s="138"/>
      <c r="AA23" s="138"/>
      <c r="AB23" s="138"/>
      <c r="AC23" s="138"/>
      <c r="AD23" s="138"/>
      <c r="AE23" s="138" t="s">
        <v>274</v>
      </c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</row>
    <row r="24" spans="1:58" outlineLevel="1" x14ac:dyDescent="0.25">
      <c r="A24" s="143"/>
      <c r="B24" s="144"/>
      <c r="C24" s="252"/>
      <c r="D24" s="253"/>
      <c r="E24" s="253"/>
      <c r="F24" s="253"/>
      <c r="G24" s="253"/>
      <c r="H24" s="145"/>
      <c r="I24" s="145"/>
      <c r="J24" s="145"/>
      <c r="K24" s="145"/>
      <c r="L24" s="184"/>
      <c r="M24" s="191"/>
      <c r="N24" s="145"/>
      <c r="O24" s="145"/>
      <c r="P24" s="145"/>
      <c r="Q24" s="145"/>
      <c r="R24" s="145"/>
      <c r="S24" s="145"/>
      <c r="T24" s="145"/>
      <c r="U24" s="145"/>
      <c r="V24" s="145"/>
      <c r="W24" s="138"/>
      <c r="X24" s="138"/>
      <c r="Y24" s="138"/>
      <c r="Z24" s="138"/>
      <c r="AA24" s="138"/>
      <c r="AB24" s="138"/>
      <c r="AC24" s="138"/>
      <c r="AD24" s="138"/>
      <c r="AE24" s="138" t="s">
        <v>162</v>
      </c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</row>
    <row r="25" spans="1:58" outlineLevel="1" x14ac:dyDescent="0.25">
      <c r="A25" s="153">
        <v>3</v>
      </c>
      <c r="B25" s="154" t="s">
        <v>481</v>
      </c>
      <c r="C25" s="161" t="s">
        <v>482</v>
      </c>
      <c r="D25" s="155" t="s">
        <v>472</v>
      </c>
      <c r="E25" s="179">
        <v>1</v>
      </c>
      <c r="F25" s="183"/>
      <c r="G25" s="190">
        <f>ROUND(E25*F25,2)</f>
        <v>0</v>
      </c>
      <c r="H25" s="156"/>
      <c r="I25" s="157">
        <f>ROUND(E25*H25,2)</f>
        <v>0</v>
      </c>
      <c r="J25" s="156"/>
      <c r="K25" s="157">
        <f>ROUND(E25*J25,2)</f>
        <v>0</v>
      </c>
      <c r="L25" s="179">
        <v>21</v>
      </c>
      <c r="M25" s="190">
        <f>G25*(1+L25/100)</f>
        <v>0</v>
      </c>
      <c r="N25" s="157">
        <v>0</v>
      </c>
      <c r="O25" s="157">
        <f>ROUND(E25*N25,2)</f>
        <v>0</v>
      </c>
      <c r="P25" s="157">
        <v>0</v>
      </c>
      <c r="Q25" s="157">
        <f>ROUND(E25*P25,2)</f>
        <v>0</v>
      </c>
      <c r="R25" s="158" t="s">
        <v>251</v>
      </c>
      <c r="S25" s="145">
        <v>0</v>
      </c>
      <c r="T25" s="145">
        <f>ROUND(E25*S25,2)</f>
        <v>0</v>
      </c>
      <c r="U25" s="145"/>
      <c r="V25" s="145" t="s">
        <v>165</v>
      </c>
      <c r="W25" s="138"/>
      <c r="X25" s="138"/>
      <c r="Y25" s="138"/>
      <c r="Z25" s="138"/>
      <c r="AA25" s="138"/>
      <c r="AB25" s="138"/>
      <c r="AC25" s="138"/>
      <c r="AD25" s="138"/>
      <c r="AE25" s="138" t="s">
        <v>166</v>
      </c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</row>
    <row r="26" spans="1:58" outlineLevel="1" x14ac:dyDescent="0.25">
      <c r="A26" s="143"/>
      <c r="B26" s="144"/>
      <c r="C26" s="258" t="s">
        <v>473</v>
      </c>
      <c r="D26" s="259"/>
      <c r="E26" s="259"/>
      <c r="F26" s="259"/>
      <c r="G26" s="259"/>
      <c r="H26" s="145"/>
      <c r="I26" s="145"/>
      <c r="J26" s="145"/>
      <c r="K26" s="145"/>
      <c r="L26" s="184"/>
      <c r="M26" s="191"/>
      <c r="N26" s="145"/>
      <c r="O26" s="145"/>
      <c r="P26" s="145"/>
      <c r="Q26" s="145"/>
      <c r="R26" s="145"/>
      <c r="S26" s="145"/>
      <c r="T26" s="145"/>
      <c r="U26" s="145"/>
      <c r="V26" s="145"/>
      <c r="W26" s="138"/>
      <c r="X26" s="138"/>
      <c r="Y26" s="138"/>
      <c r="Z26" s="138"/>
      <c r="AA26" s="138"/>
      <c r="AB26" s="138"/>
      <c r="AC26" s="138"/>
      <c r="AD26" s="138"/>
      <c r="AE26" s="138" t="s">
        <v>274</v>
      </c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</row>
    <row r="27" spans="1:58" outlineLevel="1" x14ac:dyDescent="0.25">
      <c r="A27" s="143"/>
      <c r="B27" s="144"/>
      <c r="C27" s="260" t="s">
        <v>474</v>
      </c>
      <c r="D27" s="261"/>
      <c r="E27" s="261"/>
      <c r="F27" s="261"/>
      <c r="G27" s="261"/>
      <c r="H27" s="145"/>
      <c r="I27" s="145"/>
      <c r="J27" s="145"/>
      <c r="K27" s="145"/>
      <c r="L27" s="184"/>
      <c r="M27" s="191"/>
      <c r="N27" s="145"/>
      <c r="O27" s="145"/>
      <c r="P27" s="145"/>
      <c r="Q27" s="145"/>
      <c r="R27" s="145"/>
      <c r="S27" s="145"/>
      <c r="T27" s="145"/>
      <c r="U27" s="145"/>
      <c r="V27" s="145"/>
      <c r="W27" s="138"/>
      <c r="X27" s="138"/>
      <c r="Y27" s="138"/>
      <c r="Z27" s="138"/>
      <c r="AA27" s="138"/>
      <c r="AB27" s="138"/>
      <c r="AC27" s="138"/>
      <c r="AD27" s="138"/>
      <c r="AE27" s="138" t="s">
        <v>274</v>
      </c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</row>
    <row r="28" spans="1:58" outlineLevel="1" x14ac:dyDescent="0.25">
      <c r="A28" s="143"/>
      <c r="B28" s="144"/>
      <c r="C28" s="260" t="s">
        <v>475</v>
      </c>
      <c r="D28" s="261"/>
      <c r="E28" s="261"/>
      <c r="F28" s="261"/>
      <c r="G28" s="261"/>
      <c r="H28" s="145"/>
      <c r="I28" s="145"/>
      <c r="J28" s="145"/>
      <c r="K28" s="145"/>
      <c r="L28" s="184"/>
      <c r="M28" s="191"/>
      <c r="N28" s="145"/>
      <c r="O28" s="145"/>
      <c r="P28" s="145"/>
      <c r="Q28" s="145"/>
      <c r="R28" s="145"/>
      <c r="S28" s="145"/>
      <c r="T28" s="145"/>
      <c r="U28" s="145"/>
      <c r="V28" s="145"/>
      <c r="W28" s="138"/>
      <c r="X28" s="138"/>
      <c r="Y28" s="138"/>
      <c r="Z28" s="138"/>
      <c r="AA28" s="138"/>
      <c r="AB28" s="138"/>
      <c r="AC28" s="138"/>
      <c r="AD28" s="138"/>
      <c r="AE28" s="138" t="s">
        <v>274</v>
      </c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</row>
    <row r="29" spans="1:58" outlineLevel="1" x14ac:dyDescent="0.25">
      <c r="A29" s="143"/>
      <c r="B29" s="144"/>
      <c r="C29" s="260" t="s">
        <v>476</v>
      </c>
      <c r="D29" s="261"/>
      <c r="E29" s="261"/>
      <c r="F29" s="261"/>
      <c r="G29" s="261"/>
      <c r="H29" s="145"/>
      <c r="I29" s="145"/>
      <c r="J29" s="145"/>
      <c r="K29" s="145"/>
      <c r="L29" s="184"/>
      <c r="M29" s="191"/>
      <c r="N29" s="145"/>
      <c r="O29" s="145"/>
      <c r="P29" s="145"/>
      <c r="Q29" s="145"/>
      <c r="R29" s="145"/>
      <c r="S29" s="145"/>
      <c r="T29" s="145"/>
      <c r="U29" s="145"/>
      <c r="V29" s="145"/>
      <c r="W29" s="138"/>
      <c r="X29" s="138"/>
      <c r="Y29" s="138"/>
      <c r="Z29" s="138"/>
      <c r="AA29" s="138"/>
      <c r="AB29" s="138"/>
      <c r="AC29" s="138"/>
      <c r="AD29" s="138"/>
      <c r="AE29" s="138" t="s">
        <v>274</v>
      </c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</row>
    <row r="30" spans="1:58" outlineLevel="1" x14ac:dyDescent="0.25">
      <c r="A30" s="143"/>
      <c r="B30" s="144"/>
      <c r="C30" s="260" t="s">
        <v>477</v>
      </c>
      <c r="D30" s="261"/>
      <c r="E30" s="261"/>
      <c r="F30" s="261"/>
      <c r="G30" s="261"/>
      <c r="H30" s="145"/>
      <c r="I30" s="145"/>
      <c r="J30" s="145"/>
      <c r="K30" s="145"/>
      <c r="L30" s="184"/>
      <c r="M30" s="191"/>
      <c r="N30" s="145"/>
      <c r="O30" s="145"/>
      <c r="P30" s="145"/>
      <c r="Q30" s="145"/>
      <c r="R30" s="145"/>
      <c r="S30" s="145"/>
      <c r="T30" s="145"/>
      <c r="U30" s="145"/>
      <c r="V30" s="145"/>
      <c r="W30" s="138"/>
      <c r="X30" s="138"/>
      <c r="Y30" s="138"/>
      <c r="Z30" s="138"/>
      <c r="AA30" s="138"/>
      <c r="AB30" s="138"/>
      <c r="AC30" s="138"/>
      <c r="AD30" s="138"/>
      <c r="AE30" s="138" t="s">
        <v>274</v>
      </c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</row>
    <row r="31" spans="1:58" outlineLevel="1" x14ac:dyDescent="0.25">
      <c r="A31" s="143"/>
      <c r="B31" s="144"/>
      <c r="C31" s="260" t="s">
        <v>478</v>
      </c>
      <c r="D31" s="261"/>
      <c r="E31" s="261"/>
      <c r="F31" s="261"/>
      <c r="G31" s="261"/>
      <c r="H31" s="145"/>
      <c r="I31" s="145"/>
      <c r="J31" s="145"/>
      <c r="K31" s="145"/>
      <c r="L31" s="184"/>
      <c r="M31" s="191"/>
      <c r="N31" s="145"/>
      <c r="O31" s="145"/>
      <c r="P31" s="145"/>
      <c r="Q31" s="145"/>
      <c r="R31" s="145"/>
      <c r="S31" s="145"/>
      <c r="T31" s="145"/>
      <c r="U31" s="145"/>
      <c r="V31" s="145"/>
      <c r="W31" s="138"/>
      <c r="X31" s="138"/>
      <c r="Y31" s="138"/>
      <c r="Z31" s="138"/>
      <c r="AA31" s="138"/>
      <c r="AB31" s="138"/>
      <c r="AC31" s="138"/>
      <c r="AD31" s="138"/>
      <c r="AE31" s="138" t="s">
        <v>274</v>
      </c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</row>
    <row r="32" spans="1:58" outlineLevel="1" x14ac:dyDescent="0.25">
      <c r="A32" s="143"/>
      <c r="B32" s="144"/>
      <c r="C32" s="252"/>
      <c r="D32" s="253"/>
      <c r="E32" s="253"/>
      <c r="F32" s="253"/>
      <c r="G32" s="253"/>
      <c r="H32" s="145"/>
      <c r="I32" s="145"/>
      <c r="J32" s="145"/>
      <c r="K32" s="145"/>
      <c r="L32" s="184"/>
      <c r="M32" s="191"/>
      <c r="N32" s="145"/>
      <c r="O32" s="145"/>
      <c r="P32" s="145"/>
      <c r="Q32" s="145"/>
      <c r="R32" s="145"/>
      <c r="S32" s="145"/>
      <c r="T32" s="145"/>
      <c r="U32" s="145"/>
      <c r="V32" s="145"/>
      <c r="W32" s="138"/>
      <c r="X32" s="138"/>
      <c r="Y32" s="138"/>
      <c r="Z32" s="138"/>
      <c r="AA32" s="138"/>
      <c r="AB32" s="138"/>
      <c r="AC32" s="138"/>
      <c r="AD32" s="138"/>
      <c r="AE32" s="138" t="s">
        <v>162</v>
      </c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</row>
    <row r="33" spans="1:31" x14ac:dyDescent="0.25">
      <c r="A33" s="3"/>
      <c r="B33" s="4"/>
      <c r="C33" s="163"/>
      <c r="D33" s="6"/>
      <c r="E33" s="177"/>
      <c r="F33" s="177"/>
      <c r="G33" s="188"/>
      <c r="H33" s="3"/>
      <c r="I33" s="3"/>
      <c r="J33" s="3"/>
      <c r="K33" s="3"/>
      <c r="L33" s="177"/>
      <c r="M33" s="188"/>
      <c r="N33" s="3"/>
      <c r="O33" s="3"/>
      <c r="P33" s="3"/>
      <c r="Q33" s="3"/>
      <c r="R33" s="3"/>
      <c r="S33" s="3"/>
      <c r="T33" s="3"/>
      <c r="U33" s="3"/>
      <c r="V33" s="3"/>
      <c r="AC33">
        <v>15</v>
      </c>
      <c r="AD33">
        <v>21</v>
      </c>
      <c r="AE33" t="s">
        <v>143</v>
      </c>
    </row>
    <row r="34" spans="1:31" x14ac:dyDescent="0.25">
      <c r="A34" s="140"/>
      <c r="B34" s="141" t="s">
        <v>29</v>
      </c>
      <c r="C34" s="164"/>
      <c r="D34" s="142"/>
      <c r="E34" s="181"/>
      <c r="F34" s="256">
        <f>G8</f>
        <v>0</v>
      </c>
      <c r="G34" s="257"/>
      <c r="H34" s="3"/>
      <c r="I34" s="3"/>
      <c r="J34" s="3"/>
      <c r="K34" s="3"/>
      <c r="L34" s="177"/>
      <c r="M34" s="188"/>
      <c r="N34" s="3"/>
      <c r="O34" s="3"/>
      <c r="P34" s="3"/>
      <c r="Q34" s="3"/>
      <c r="R34" s="3"/>
      <c r="S34" s="3"/>
      <c r="T34" s="3"/>
      <c r="U34" s="3"/>
      <c r="V34" s="3"/>
      <c r="AC34">
        <f>SUMIF(L7:L32,AC33,G7:G32)</f>
        <v>0</v>
      </c>
      <c r="AD34">
        <f>SUMIF(L7:L32,AD33,G7:G32)</f>
        <v>0</v>
      </c>
      <c r="AE34" t="s">
        <v>319</v>
      </c>
    </row>
    <row r="35" spans="1:31" x14ac:dyDescent="0.25">
      <c r="C35" s="165"/>
      <c r="D35" s="10"/>
      <c r="AE35" t="s">
        <v>321</v>
      </c>
    </row>
    <row r="36" spans="1:31" x14ac:dyDescent="0.25">
      <c r="D36" s="10"/>
    </row>
    <row r="37" spans="1:31" x14ac:dyDescent="0.25">
      <c r="D37" s="10"/>
    </row>
    <row r="38" spans="1:31" x14ac:dyDescent="0.25">
      <c r="D38" s="10"/>
    </row>
    <row r="39" spans="1:31" x14ac:dyDescent="0.25">
      <c r="D39" s="10"/>
    </row>
    <row r="40" spans="1:31" x14ac:dyDescent="0.25">
      <c r="D40" s="10"/>
    </row>
    <row r="41" spans="1:31" x14ac:dyDescent="0.25">
      <c r="D41" s="10"/>
    </row>
    <row r="42" spans="1:31" x14ac:dyDescent="0.25">
      <c r="D42" s="10"/>
    </row>
    <row r="43" spans="1:31" x14ac:dyDescent="0.25">
      <c r="D43" s="10"/>
    </row>
    <row r="44" spans="1:31" x14ac:dyDescent="0.25">
      <c r="D44" s="10"/>
    </row>
    <row r="45" spans="1:31" x14ac:dyDescent="0.25">
      <c r="D45" s="10"/>
    </row>
    <row r="46" spans="1:31" x14ac:dyDescent="0.25">
      <c r="D46" s="10"/>
    </row>
    <row r="47" spans="1:31" x14ac:dyDescent="0.25">
      <c r="D47" s="10"/>
    </row>
    <row r="48" spans="1:31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26">
    <mergeCell ref="C11:G11"/>
    <mergeCell ref="A1:G1"/>
    <mergeCell ref="C2:G2"/>
    <mergeCell ref="C3:G3"/>
    <mergeCell ref="C4:G4"/>
    <mergeCell ref="C10:G10"/>
    <mergeCell ref="C24:G24"/>
    <mergeCell ref="C12:G12"/>
    <mergeCell ref="C13:G13"/>
    <mergeCell ref="C14:G14"/>
    <mergeCell ref="C15:G15"/>
    <mergeCell ref="C16:G16"/>
    <mergeCell ref="C18:G18"/>
    <mergeCell ref="C19:G19"/>
    <mergeCell ref="C20:G20"/>
    <mergeCell ref="C21:G21"/>
    <mergeCell ref="C22:G22"/>
    <mergeCell ref="C23:G23"/>
    <mergeCell ref="C32:G32"/>
    <mergeCell ref="F34:G34"/>
    <mergeCell ref="C26:G26"/>
    <mergeCell ref="C27:G27"/>
    <mergeCell ref="C28:G28"/>
    <mergeCell ref="C29:G29"/>
    <mergeCell ref="C30:G30"/>
    <mergeCell ref="C31:G31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92"/>
  <sheetViews>
    <sheetView showGridLines="0" topLeftCell="B35" zoomScaleNormal="100" zoomScaleSheetLayoutView="75" workbookViewId="0">
      <selection activeCell="N47" sqref="N47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36</v>
      </c>
      <c r="B1" s="229" t="s">
        <v>41</v>
      </c>
      <c r="C1" s="230"/>
      <c r="D1" s="230"/>
      <c r="E1" s="230"/>
      <c r="F1" s="230"/>
      <c r="G1" s="230"/>
      <c r="H1" s="230"/>
      <c r="I1" s="230"/>
      <c r="J1" s="231"/>
    </row>
    <row r="2" spans="1:15" ht="36" customHeight="1" x14ac:dyDescent="0.25">
      <c r="A2" s="2"/>
      <c r="B2" s="77" t="s">
        <v>22</v>
      </c>
      <c r="C2" s="78"/>
      <c r="D2" s="79" t="s">
        <v>43</v>
      </c>
      <c r="E2" s="235" t="s">
        <v>44</v>
      </c>
      <c r="F2" s="236"/>
      <c r="G2" s="236"/>
      <c r="H2" s="236"/>
      <c r="I2" s="236"/>
      <c r="J2" s="237"/>
      <c r="O2" s="1"/>
    </row>
    <row r="3" spans="1:15" ht="27" hidden="1" customHeight="1" x14ac:dyDescent="0.25">
      <c r="A3" s="2"/>
      <c r="B3" s="80"/>
      <c r="C3" s="78"/>
      <c r="D3" s="81"/>
      <c r="E3" s="238"/>
      <c r="F3" s="239"/>
      <c r="G3" s="239"/>
      <c r="H3" s="239"/>
      <c r="I3" s="239"/>
      <c r="J3" s="240"/>
    </row>
    <row r="4" spans="1:15" ht="23.25" customHeight="1" x14ac:dyDescent="0.25">
      <c r="A4" s="2"/>
      <c r="B4" s="82"/>
      <c r="C4" s="83"/>
      <c r="D4" s="84"/>
      <c r="E4" s="219"/>
      <c r="F4" s="219"/>
      <c r="G4" s="219"/>
      <c r="H4" s="219"/>
      <c r="I4" s="219"/>
      <c r="J4" s="220"/>
    </row>
    <row r="5" spans="1:15" ht="24" customHeight="1" x14ac:dyDescent="0.25">
      <c r="A5" s="2"/>
      <c r="B5" s="31" t="s">
        <v>42</v>
      </c>
      <c r="D5" s="223" t="s">
        <v>483</v>
      </c>
      <c r="E5" s="224"/>
      <c r="F5" s="224"/>
      <c r="G5" s="224"/>
      <c r="H5" s="18" t="s">
        <v>40</v>
      </c>
      <c r="I5" s="76">
        <v>235172</v>
      </c>
      <c r="J5" s="8"/>
    </row>
    <row r="6" spans="1:15" ht="15.75" customHeight="1" x14ac:dyDescent="0.25">
      <c r="A6" s="2"/>
      <c r="B6" s="28"/>
      <c r="C6" s="55"/>
      <c r="D6" s="225"/>
      <c r="E6" s="226"/>
      <c r="F6" s="226"/>
      <c r="G6" s="226"/>
      <c r="H6" s="18" t="s">
        <v>34</v>
      </c>
      <c r="I6" s="22"/>
      <c r="J6" s="8"/>
    </row>
    <row r="7" spans="1:15" ht="15.75" customHeight="1" x14ac:dyDescent="0.25">
      <c r="A7" s="2"/>
      <c r="B7" s="29"/>
      <c r="C7" s="56"/>
      <c r="D7" s="53"/>
      <c r="E7" s="227"/>
      <c r="F7" s="228"/>
      <c r="G7" s="228"/>
      <c r="H7" s="24"/>
      <c r="I7" s="23"/>
      <c r="J7" s="34"/>
    </row>
    <row r="8" spans="1:15" ht="24" hidden="1" customHeight="1" x14ac:dyDescent="0.25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19</v>
      </c>
      <c r="D11" s="242"/>
      <c r="E11" s="242"/>
      <c r="F11" s="242"/>
      <c r="G11" s="242"/>
      <c r="H11" s="18" t="s">
        <v>40</v>
      </c>
      <c r="I11" s="86"/>
      <c r="J11" s="8"/>
    </row>
    <row r="12" spans="1:15" ht="15.75" customHeight="1" x14ac:dyDescent="0.25">
      <c r="A12" s="2"/>
      <c r="B12" s="28"/>
      <c r="C12" s="55"/>
      <c r="D12" s="218"/>
      <c r="E12" s="218"/>
      <c r="F12" s="218"/>
      <c r="G12" s="218"/>
      <c r="H12" s="18" t="s">
        <v>34</v>
      </c>
      <c r="I12" s="86"/>
      <c r="J12" s="8"/>
    </row>
    <row r="13" spans="1:15" ht="15.75" customHeight="1" x14ac:dyDescent="0.25">
      <c r="A13" s="2"/>
      <c r="B13" s="29"/>
      <c r="C13" s="56"/>
      <c r="D13" s="85"/>
      <c r="E13" s="221"/>
      <c r="F13" s="222"/>
      <c r="G13" s="222"/>
      <c r="H13" s="19"/>
      <c r="I13" s="23"/>
      <c r="J13" s="34"/>
    </row>
    <row r="14" spans="1:15" ht="24" customHeight="1" x14ac:dyDescent="0.25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32</v>
      </c>
      <c r="C15" s="61"/>
      <c r="D15" s="54"/>
      <c r="E15" s="241"/>
      <c r="F15" s="241"/>
      <c r="G15" s="243"/>
      <c r="H15" s="243"/>
      <c r="I15" s="243" t="s">
        <v>29</v>
      </c>
      <c r="J15" s="244"/>
    </row>
    <row r="16" spans="1:15" ht="23.25" customHeight="1" x14ac:dyDescent="0.25">
      <c r="A16" s="130" t="s">
        <v>24</v>
      </c>
      <c r="B16" s="38" t="s">
        <v>24</v>
      </c>
      <c r="C16" s="62"/>
      <c r="D16" s="63"/>
      <c r="E16" s="207"/>
      <c r="F16" s="208"/>
      <c r="G16" s="207"/>
      <c r="H16" s="208"/>
      <c r="I16" s="207">
        <f>SUMIF(F57:F88,A16,I57:I88)+SUMIF(F57:F88,"PSU",I57:I88)</f>
        <v>0</v>
      </c>
      <c r="J16" s="209"/>
    </row>
    <row r="17" spans="1:10" ht="23.25" customHeight="1" x14ac:dyDescent="0.25">
      <c r="A17" s="130" t="s">
        <v>25</v>
      </c>
      <c r="B17" s="38" t="s">
        <v>25</v>
      </c>
      <c r="C17" s="62"/>
      <c r="D17" s="63"/>
      <c r="E17" s="207"/>
      <c r="F17" s="208"/>
      <c r="G17" s="207"/>
      <c r="H17" s="208"/>
      <c r="I17" s="207">
        <f>SUMIF(F57:F88,A17,I57:I88)</f>
        <v>0</v>
      </c>
      <c r="J17" s="209"/>
    </row>
    <row r="18" spans="1:10" ht="23.25" customHeight="1" x14ac:dyDescent="0.25">
      <c r="A18" s="130" t="s">
        <v>26</v>
      </c>
      <c r="B18" s="38" t="s">
        <v>26</v>
      </c>
      <c r="C18" s="62"/>
      <c r="D18" s="63"/>
      <c r="E18" s="207"/>
      <c r="F18" s="208"/>
      <c r="G18" s="207"/>
      <c r="H18" s="208"/>
      <c r="I18" s="207">
        <f>SUMIF(F57:F88,A18,I57:I88)</f>
        <v>0</v>
      </c>
      <c r="J18" s="209"/>
    </row>
    <row r="19" spans="1:10" ht="23.25" customHeight="1" x14ac:dyDescent="0.25">
      <c r="A19" s="130" t="s">
        <v>128</v>
      </c>
      <c r="B19" s="38" t="s">
        <v>27</v>
      </c>
      <c r="C19" s="62"/>
      <c r="D19" s="63"/>
      <c r="E19" s="207"/>
      <c r="F19" s="208"/>
      <c r="G19" s="207"/>
      <c r="H19" s="208"/>
      <c r="I19" s="207">
        <f>SUMIF(F57:F88,A19,I57:I88)</f>
        <v>0</v>
      </c>
      <c r="J19" s="209"/>
    </row>
    <row r="20" spans="1:10" ht="23.25" customHeight="1" x14ac:dyDescent="0.25">
      <c r="A20" s="130" t="s">
        <v>129</v>
      </c>
      <c r="B20" s="38" t="s">
        <v>28</v>
      </c>
      <c r="C20" s="62"/>
      <c r="D20" s="63"/>
      <c r="E20" s="207"/>
      <c r="F20" s="208"/>
      <c r="G20" s="207"/>
      <c r="H20" s="208"/>
      <c r="I20" s="207">
        <f>SUMIF(F57:F88,A20,I57:I88)</f>
        <v>0</v>
      </c>
      <c r="J20" s="209"/>
    </row>
    <row r="21" spans="1:10" ht="23.25" customHeight="1" x14ac:dyDescent="0.25">
      <c r="A21" s="2"/>
      <c r="B21" s="48" t="s">
        <v>29</v>
      </c>
      <c r="C21" s="64"/>
      <c r="D21" s="65"/>
      <c r="E21" s="210"/>
      <c r="F21" s="245"/>
      <c r="G21" s="210"/>
      <c r="H21" s="245"/>
      <c r="I21" s="210">
        <f>SUM(I16:J20)</f>
        <v>0</v>
      </c>
      <c r="J21" s="211"/>
    </row>
    <row r="22" spans="1:10" ht="33" customHeight="1" x14ac:dyDescent="0.25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>
        <f>ZakladDPHSni*SazbaDPH1/100</f>
        <v>0</v>
      </c>
      <c r="B23" s="38" t="s">
        <v>12</v>
      </c>
      <c r="C23" s="62"/>
      <c r="D23" s="63"/>
      <c r="E23" s="67">
        <v>15</v>
      </c>
      <c r="F23" s="39" t="s">
        <v>0</v>
      </c>
      <c r="G23" s="205">
        <f>ZakladDPHSniVypocet</f>
        <v>0</v>
      </c>
      <c r="H23" s="206"/>
      <c r="I23" s="206"/>
      <c r="J23" s="40" t="str">
        <f t="shared" ref="J23:J28" si="0">Mena</f>
        <v>CZK</v>
      </c>
    </row>
    <row r="24" spans="1:10" ht="23.25" customHeight="1" x14ac:dyDescent="0.25">
      <c r="A24" s="2">
        <f>(A23-INT(A23))*100</f>
        <v>0</v>
      </c>
      <c r="B24" s="38" t="s">
        <v>13</v>
      </c>
      <c r="C24" s="62"/>
      <c r="D24" s="63"/>
      <c r="E24" s="67">
        <f>SazbaDPH1</f>
        <v>15</v>
      </c>
      <c r="F24" s="39" t="s">
        <v>0</v>
      </c>
      <c r="G24" s="203">
        <f>A23</f>
        <v>0</v>
      </c>
      <c r="H24" s="204"/>
      <c r="I24" s="204"/>
      <c r="J24" s="40" t="str">
        <f t="shared" si="0"/>
        <v>CZK</v>
      </c>
    </row>
    <row r="25" spans="1:10" ht="23.25" customHeight="1" x14ac:dyDescent="0.25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205">
        <f>ZakladDPHZaklVypocet</f>
        <v>0</v>
      </c>
      <c r="H25" s="206"/>
      <c r="I25" s="206"/>
      <c r="J25" s="40" t="str">
        <f t="shared" si="0"/>
        <v>CZK</v>
      </c>
    </row>
    <row r="26" spans="1:10" ht="23.25" customHeight="1" x14ac:dyDescent="0.25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232">
        <f>A25</f>
        <v>0</v>
      </c>
      <c r="H26" s="233"/>
      <c r="I26" s="233"/>
      <c r="J26" s="37" t="str">
        <f t="shared" si="0"/>
        <v>CZK</v>
      </c>
    </row>
    <row r="27" spans="1:10" ht="23.25" customHeight="1" thickBot="1" x14ac:dyDescent="0.3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234">
        <f>CenaCelkem-(ZakladDPHSni+DPHSni+ZakladDPHZakl+DPHZakl)</f>
        <v>0</v>
      </c>
      <c r="H27" s="234"/>
      <c r="I27" s="234"/>
      <c r="J27" s="41" t="str">
        <f t="shared" si="0"/>
        <v>CZK</v>
      </c>
    </row>
    <row r="28" spans="1:10" ht="27.75" hidden="1" customHeight="1" thickBot="1" x14ac:dyDescent="0.3">
      <c r="A28" s="2"/>
      <c r="B28" s="106" t="s">
        <v>23</v>
      </c>
      <c r="C28" s="107"/>
      <c r="D28" s="107"/>
      <c r="E28" s="108"/>
      <c r="F28" s="109"/>
      <c r="G28" s="213">
        <f>ZakladDPHSniVypocet+ZakladDPHZaklVypocet</f>
        <v>0</v>
      </c>
      <c r="H28" s="213"/>
      <c r="I28" s="213"/>
      <c r="J28" s="110" t="str">
        <f t="shared" si="0"/>
        <v>CZK</v>
      </c>
    </row>
    <row r="29" spans="1:10" ht="27.75" customHeight="1" thickBot="1" x14ac:dyDescent="0.3">
      <c r="A29" s="2">
        <f>(A27-INT(A27))*100</f>
        <v>0</v>
      </c>
      <c r="B29" s="106" t="s">
        <v>35</v>
      </c>
      <c r="C29" s="111"/>
      <c r="D29" s="111"/>
      <c r="E29" s="111"/>
      <c r="F29" s="112"/>
      <c r="G29" s="212">
        <f>A27</f>
        <v>0</v>
      </c>
      <c r="H29" s="212"/>
      <c r="I29" s="212"/>
      <c r="J29" s="113" t="s">
        <v>65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214"/>
      <c r="E34" s="215"/>
      <c r="G34" s="216"/>
      <c r="H34" s="217"/>
      <c r="I34" s="217"/>
      <c r="J34" s="25"/>
    </row>
    <row r="35" spans="1:10" ht="12.75" customHeight="1" x14ac:dyDescent="0.25">
      <c r="A35" s="2"/>
      <c r="B35" s="2"/>
      <c r="D35" s="202" t="s">
        <v>2</v>
      </c>
      <c r="E35" s="202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5">
      <c r="B37" s="90" t="s">
        <v>16</v>
      </c>
      <c r="C37" s="91"/>
      <c r="D37" s="91"/>
      <c r="E37" s="91"/>
      <c r="F37" s="92"/>
      <c r="G37" s="92"/>
      <c r="H37" s="92"/>
      <c r="I37" s="92"/>
      <c r="J37" s="93"/>
    </row>
    <row r="38" spans="1:10" ht="25.5" customHeight="1" x14ac:dyDescent="0.25">
      <c r="A38" s="89" t="s">
        <v>37</v>
      </c>
      <c r="B38" s="94" t="s">
        <v>17</v>
      </c>
      <c r="C38" s="95" t="s">
        <v>5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18</v>
      </c>
      <c r="I38" s="97" t="s">
        <v>1</v>
      </c>
      <c r="J38" s="98" t="s">
        <v>0</v>
      </c>
    </row>
    <row r="39" spans="1:10" ht="25.5" hidden="1" customHeight="1" x14ac:dyDescent="0.25">
      <c r="A39" s="89">
        <v>1</v>
      </c>
      <c r="B39" s="99" t="s">
        <v>45</v>
      </c>
      <c r="C39" s="197"/>
      <c r="D39" s="197"/>
      <c r="E39" s="197"/>
      <c r="F39" s="100">
        <f>'01 01 Pol'!AC210+'01 2 Pol'!AC103+'01 3 Pol'!AC15+'02 4 Pol'!AC34+'02 5 Pol'!AC24+'02 6 Pol'!AC63+'02 7 Pol'!AC34</f>
        <v>0</v>
      </c>
      <c r="G39" s="101">
        <f>'01 01 Pol'!AD210+'01 2 Pol'!AD103+'01 3 Pol'!AD15+'02 4 Pol'!AD34+'02 5 Pol'!AD24+'02 6 Pol'!AD63+'02 7 Pol'!AD34</f>
        <v>0</v>
      </c>
      <c r="H39" s="102">
        <f t="shared" ref="H39:H49" si="1">(F39*SazbaDPH1/100)+(G39*SazbaDPH2/100)</f>
        <v>0</v>
      </c>
      <c r="I39" s="102">
        <f>F39+G39+H39</f>
        <v>0</v>
      </c>
      <c r="J39" s="103" t="str">
        <f>IF(_xlfn.SINGLE(CenaCelkemVypocet)=0,"",I39/_xlfn.SINGLE(CenaCelkemVypocet)*100)</f>
        <v/>
      </c>
    </row>
    <row r="40" spans="1:10" ht="25.5" customHeight="1" x14ac:dyDescent="0.25">
      <c r="A40" s="89">
        <v>2</v>
      </c>
      <c r="B40" s="104"/>
      <c r="C40" s="201" t="s">
        <v>46</v>
      </c>
      <c r="D40" s="201"/>
      <c r="E40" s="201"/>
      <c r="F40" s="166"/>
      <c r="G40" s="167"/>
      <c r="H40" s="167">
        <f t="shared" si="1"/>
        <v>0</v>
      </c>
      <c r="I40" s="167"/>
      <c r="J40" s="271"/>
    </row>
    <row r="41" spans="1:10" ht="25.5" customHeight="1" x14ac:dyDescent="0.25">
      <c r="A41" s="89">
        <v>2</v>
      </c>
      <c r="B41" s="104" t="s">
        <v>47</v>
      </c>
      <c r="C41" s="201" t="s">
        <v>48</v>
      </c>
      <c r="D41" s="201"/>
      <c r="E41" s="201"/>
      <c r="F41" s="166">
        <f>'01 01 Pol'!AC210+'01 2 Pol'!AC103+'01 3 Pol'!AC15</f>
        <v>0</v>
      </c>
      <c r="G41" s="167">
        <f>'01 01 Pol'!AD210+'01 2 Pol'!AD103+'01 3 Pol'!AD15</f>
        <v>0</v>
      </c>
      <c r="H41" s="167">
        <f t="shared" si="1"/>
        <v>0</v>
      </c>
      <c r="I41" s="167">
        <f t="shared" ref="I41:I49" si="2">F41+G41+H41</f>
        <v>0</v>
      </c>
      <c r="J41" s="271" t="str">
        <f t="shared" ref="J41:J49" si="3">IF(_xlfn.SINGLE(CenaCelkemVypocet)=0,"",I41/_xlfn.SINGLE(CenaCelkemVypocet)*100)</f>
        <v/>
      </c>
    </row>
    <row r="42" spans="1:10" ht="25.5" customHeight="1" x14ac:dyDescent="0.25">
      <c r="A42" s="89">
        <v>3</v>
      </c>
      <c r="B42" s="105" t="s">
        <v>47</v>
      </c>
      <c r="C42" s="197" t="s">
        <v>49</v>
      </c>
      <c r="D42" s="197"/>
      <c r="E42" s="197"/>
      <c r="F42" s="168">
        <f>'01 01 Pol'!AC210</f>
        <v>0</v>
      </c>
      <c r="G42" s="169">
        <f>'01 01 Pol'!AD210</f>
        <v>0</v>
      </c>
      <c r="H42" s="169">
        <f t="shared" si="1"/>
        <v>0</v>
      </c>
      <c r="I42" s="169">
        <f t="shared" si="2"/>
        <v>0</v>
      </c>
      <c r="J42" s="272" t="str">
        <f t="shared" si="3"/>
        <v/>
      </c>
    </row>
    <row r="43" spans="1:10" ht="25.5" customHeight="1" x14ac:dyDescent="0.25">
      <c r="A43" s="89">
        <v>3</v>
      </c>
      <c r="B43" s="105" t="s">
        <v>50</v>
      </c>
      <c r="C43" s="197" t="s">
        <v>51</v>
      </c>
      <c r="D43" s="197"/>
      <c r="E43" s="197"/>
      <c r="F43" s="168">
        <f>'01 2 Pol'!AC103</f>
        <v>0</v>
      </c>
      <c r="G43" s="169">
        <f>'01 2 Pol'!AD103</f>
        <v>0</v>
      </c>
      <c r="H43" s="169">
        <f t="shared" si="1"/>
        <v>0</v>
      </c>
      <c r="I43" s="169">
        <f t="shared" si="2"/>
        <v>0</v>
      </c>
      <c r="J43" s="272" t="str">
        <f t="shared" si="3"/>
        <v/>
      </c>
    </row>
    <row r="44" spans="1:10" ht="25.5" customHeight="1" x14ac:dyDescent="0.25">
      <c r="A44" s="89">
        <v>3</v>
      </c>
      <c r="B44" s="105" t="s">
        <v>52</v>
      </c>
      <c r="C44" s="197" t="s">
        <v>53</v>
      </c>
      <c r="D44" s="197"/>
      <c r="E44" s="197"/>
      <c r="F44" s="168">
        <f>'01 3 Pol'!AC15</f>
        <v>0</v>
      </c>
      <c r="G44" s="169">
        <f>'01 3 Pol'!AD15</f>
        <v>0</v>
      </c>
      <c r="H44" s="169">
        <f t="shared" si="1"/>
        <v>0</v>
      </c>
      <c r="I44" s="169">
        <f t="shared" si="2"/>
        <v>0</v>
      </c>
      <c r="J44" s="272" t="str">
        <f t="shared" si="3"/>
        <v/>
      </c>
    </row>
    <row r="45" spans="1:10" ht="25.5" customHeight="1" x14ac:dyDescent="0.25">
      <c r="A45" s="89">
        <v>2</v>
      </c>
      <c r="B45" s="104" t="s">
        <v>54</v>
      </c>
      <c r="C45" s="201" t="s">
        <v>55</v>
      </c>
      <c r="D45" s="201"/>
      <c r="E45" s="201"/>
      <c r="F45" s="166">
        <f>'02 4 Pol'!AC34+'02 5 Pol'!AC24+'02 6 Pol'!AC63+'02 7 Pol'!AC34</f>
        <v>0</v>
      </c>
      <c r="G45" s="167">
        <f>'02 4 Pol'!AD34+'02 5 Pol'!AD24+'02 6 Pol'!AD63+'02 7 Pol'!AD34</f>
        <v>0</v>
      </c>
      <c r="H45" s="167">
        <f t="shared" si="1"/>
        <v>0</v>
      </c>
      <c r="I45" s="167">
        <f t="shared" si="2"/>
        <v>0</v>
      </c>
      <c r="J45" s="271" t="str">
        <f t="shared" si="3"/>
        <v/>
      </c>
    </row>
    <row r="46" spans="1:10" ht="25.5" customHeight="1" x14ac:dyDescent="0.25">
      <c r="A46" s="89">
        <v>3</v>
      </c>
      <c r="B46" s="105" t="s">
        <v>56</v>
      </c>
      <c r="C46" s="197" t="s">
        <v>57</v>
      </c>
      <c r="D46" s="197"/>
      <c r="E46" s="197"/>
      <c r="F46" s="168">
        <f>'02 4 Pol'!AC34</f>
        <v>0</v>
      </c>
      <c r="G46" s="169">
        <f>'02 4 Pol'!AD34</f>
        <v>0</v>
      </c>
      <c r="H46" s="169">
        <f t="shared" si="1"/>
        <v>0</v>
      </c>
      <c r="I46" s="169">
        <f t="shared" si="2"/>
        <v>0</v>
      </c>
      <c r="J46" s="272" t="str">
        <f t="shared" si="3"/>
        <v/>
      </c>
    </row>
    <row r="47" spans="1:10" ht="25.5" customHeight="1" x14ac:dyDescent="0.25">
      <c r="A47" s="89">
        <v>3</v>
      </c>
      <c r="B47" s="105" t="s">
        <v>58</v>
      </c>
      <c r="C47" s="197" t="s">
        <v>59</v>
      </c>
      <c r="D47" s="197"/>
      <c r="E47" s="197"/>
      <c r="F47" s="168">
        <f>'02 5 Pol'!AC24</f>
        <v>0</v>
      </c>
      <c r="G47" s="169">
        <f>'02 5 Pol'!AD24</f>
        <v>0</v>
      </c>
      <c r="H47" s="169">
        <f t="shared" si="1"/>
        <v>0</v>
      </c>
      <c r="I47" s="169">
        <f t="shared" si="2"/>
        <v>0</v>
      </c>
      <c r="J47" s="272" t="str">
        <f t="shared" si="3"/>
        <v/>
      </c>
    </row>
    <row r="48" spans="1:10" ht="25.5" customHeight="1" x14ac:dyDescent="0.25">
      <c r="A48" s="89">
        <v>3</v>
      </c>
      <c r="B48" s="105" t="s">
        <v>60</v>
      </c>
      <c r="C48" s="197" t="s">
        <v>61</v>
      </c>
      <c r="D48" s="197"/>
      <c r="E48" s="197"/>
      <c r="F48" s="168">
        <f>'02 6 Pol'!AC63</f>
        <v>0</v>
      </c>
      <c r="G48" s="169">
        <f>'02 6 Pol'!AD63</f>
        <v>0</v>
      </c>
      <c r="H48" s="169">
        <f t="shared" si="1"/>
        <v>0</v>
      </c>
      <c r="I48" s="169">
        <f t="shared" si="2"/>
        <v>0</v>
      </c>
      <c r="J48" s="272" t="str">
        <f t="shared" si="3"/>
        <v/>
      </c>
    </row>
    <row r="49" spans="1:10" ht="25.5" customHeight="1" x14ac:dyDescent="0.25">
      <c r="A49" s="89">
        <v>3</v>
      </c>
      <c r="B49" s="105" t="s">
        <v>62</v>
      </c>
      <c r="C49" s="197" t="s">
        <v>63</v>
      </c>
      <c r="D49" s="197"/>
      <c r="E49" s="197"/>
      <c r="F49" s="168">
        <f>'02 7 Pol'!AC34</f>
        <v>0</v>
      </c>
      <c r="G49" s="169">
        <f>'02 7 Pol'!AD34</f>
        <v>0</v>
      </c>
      <c r="H49" s="169">
        <f t="shared" si="1"/>
        <v>0</v>
      </c>
      <c r="I49" s="169">
        <f t="shared" si="2"/>
        <v>0</v>
      </c>
      <c r="J49" s="272" t="str">
        <f t="shared" si="3"/>
        <v/>
      </c>
    </row>
    <row r="50" spans="1:10" ht="25.5" customHeight="1" x14ac:dyDescent="0.25">
      <c r="A50" s="89"/>
      <c r="B50" s="198" t="s">
        <v>64</v>
      </c>
      <c r="C50" s="199"/>
      <c r="D50" s="199"/>
      <c r="E50" s="200"/>
      <c r="F50" s="170">
        <f>SUMIF(A39:A49,"=1",F39:F49)</f>
        <v>0</v>
      </c>
      <c r="G50" s="171">
        <f>SUMIF(A39:A49,"=1",G39:G49)</f>
        <v>0</v>
      </c>
      <c r="H50" s="171">
        <f>SUMIF(A39:A49,"=1",H39:H49)</f>
        <v>0</v>
      </c>
      <c r="I50" s="171">
        <f>SUMIF(A39:A49,"=1",I39:I49)</f>
        <v>0</v>
      </c>
      <c r="J50" s="174">
        <f>SUMIF(A39:A49,"=1",J39:J49)</f>
        <v>0</v>
      </c>
    </row>
    <row r="54" spans="1:10" ht="15.6" x14ac:dyDescent="0.3">
      <c r="B54" s="114" t="s">
        <v>66</v>
      </c>
    </row>
    <row r="56" spans="1:10" ht="25.5" customHeight="1" x14ac:dyDescent="0.25">
      <c r="A56" s="116"/>
      <c r="B56" s="119" t="s">
        <v>17</v>
      </c>
      <c r="C56" s="119" t="s">
        <v>5</v>
      </c>
      <c r="D56" s="120"/>
      <c r="E56" s="120"/>
      <c r="F56" s="121" t="s">
        <v>67</v>
      </c>
      <c r="G56" s="121"/>
      <c r="H56" s="121"/>
      <c r="I56" s="121" t="s">
        <v>29</v>
      </c>
      <c r="J56" s="121" t="s">
        <v>0</v>
      </c>
    </row>
    <row r="57" spans="1:10" ht="36.75" customHeight="1" x14ac:dyDescent="0.25">
      <c r="A57" s="117"/>
      <c r="B57" s="122" t="s">
        <v>68</v>
      </c>
      <c r="C57" s="195" t="s">
        <v>69</v>
      </c>
      <c r="D57" s="196"/>
      <c r="E57" s="196"/>
      <c r="F57" s="126" t="s">
        <v>24</v>
      </c>
      <c r="G57" s="127"/>
      <c r="H57" s="127"/>
      <c r="I57" s="172">
        <f>'01 2 Pol'!G8+'01 3 Pol'!G8</f>
        <v>0</v>
      </c>
      <c r="J57" s="172" t="str">
        <f>IF(I89=0,"",I57/I89*100)</f>
        <v/>
      </c>
    </row>
    <row r="58" spans="1:10" ht="36.75" customHeight="1" x14ac:dyDescent="0.25">
      <c r="A58" s="117"/>
      <c r="B58" s="122" t="s">
        <v>70</v>
      </c>
      <c r="C58" s="195" t="s">
        <v>71</v>
      </c>
      <c r="D58" s="196"/>
      <c r="E58" s="196"/>
      <c r="F58" s="126" t="s">
        <v>24</v>
      </c>
      <c r="G58" s="127"/>
      <c r="H58" s="127"/>
      <c r="I58" s="172">
        <f>'01 01 Pol'!G8+'02 4 Pol'!G8+'02 5 Pol'!G8+'02 6 Pol'!G8</f>
        <v>0</v>
      </c>
      <c r="J58" s="172" t="str">
        <f>IF(I89=0,"",I58/I89*100)</f>
        <v/>
      </c>
    </row>
    <row r="59" spans="1:10" ht="36.75" customHeight="1" x14ac:dyDescent="0.25">
      <c r="A59" s="117"/>
      <c r="B59" s="122" t="s">
        <v>50</v>
      </c>
      <c r="C59" s="195" t="s">
        <v>72</v>
      </c>
      <c r="D59" s="196"/>
      <c r="E59" s="196"/>
      <c r="F59" s="126" t="s">
        <v>24</v>
      </c>
      <c r="G59" s="127"/>
      <c r="H59" s="127"/>
      <c r="I59" s="172">
        <f>'01 01 Pol'!G20+'02 6 Pol'!G21</f>
        <v>0</v>
      </c>
      <c r="J59" s="172" t="str">
        <f>IF(I89=0,"",I59/I89*100)</f>
        <v/>
      </c>
    </row>
    <row r="60" spans="1:10" ht="36.75" customHeight="1" x14ac:dyDescent="0.25">
      <c r="A60" s="117"/>
      <c r="B60" s="122" t="s">
        <v>52</v>
      </c>
      <c r="C60" s="195" t="s">
        <v>73</v>
      </c>
      <c r="D60" s="196"/>
      <c r="E60" s="196"/>
      <c r="F60" s="126" t="s">
        <v>24</v>
      </c>
      <c r="G60" s="127"/>
      <c r="H60" s="127"/>
      <c r="I60" s="172">
        <f>'01 01 Pol'!G35+'02 6 Pol'!G30</f>
        <v>0</v>
      </c>
      <c r="J60" s="172" t="str">
        <f>IF(I89=0,"",I60/I89*100)</f>
        <v/>
      </c>
    </row>
    <row r="61" spans="1:10" ht="36.75" customHeight="1" x14ac:dyDescent="0.25">
      <c r="A61" s="117"/>
      <c r="B61" s="122" t="s">
        <v>56</v>
      </c>
      <c r="C61" s="195" t="s">
        <v>74</v>
      </c>
      <c r="D61" s="196"/>
      <c r="E61" s="196"/>
      <c r="F61" s="126" t="s">
        <v>24</v>
      </c>
      <c r="G61" s="127"/>
      <c r="H61" s="127"/>
      <c r="I61" s="172">
        <f>'01 01 Pol'!G88</f>
        <v>0</v>
      </c>
      <c r="J61" s="172" t="str">
        <f>IF(I89=0,"",I61/I89*100)</f>
        <v/>
      </c>
    </row>
    <row r="62" spans="1:10" ht="36.75" customHeight="1" x14ac:dyDescent="0.25">
      <c r="A62" s="117"/>
      <c r="B62" s="122" t="s">
        <v>75</v>
      </c>
      <c r="C62" s="195" t="s">
        <v>76</v>
      </c>
      <c r="D62" s="196"/>
      <c r="E62" s="196"/>
      <c r="F62" s="126" t="s">
        <v>24</v>
      </c>
      <c r="G62" s="127"/>
      <c r="H62" s="127"/>
      <c r="I62" s="172">
        <f>'01 01 Pol'!G110</f>
        <v>0</v>
      </c>
      <c r="J62" s="172" t="str">
        <f>IF(I89=0,"",I62/I89*100)</f>
        <v/>
      </c>
    </row>
    <row r="63" spans="1:10" ht="36.75" customHeight="1" x14ac:dyDescent="0.25">
      <c r="A63" s="117"/>
      <c r="B63" s="122" t="s">
        <v>58</v>
      </c>
      <c r="C63" s="195" t="s">
        <v>77</v>
      </c>
      <c r="D63" s="196"/>
      <c r="E63" s="196"/>
      <c r="F63" s="126" t="s">
        <v>24</v>
      </c>
      <c r="G63" s="127"/>
      <c r="H63" s="127"/>
      <c r="I63" s="172">
        <f>'02 6 Pol'!G35</f>
        <v>0</v>
      </c>
      <c r="J63" s="172" t="str">
        <f>IF(I89=0,"",I63/I89*100)</f>
        <v/>
      </c>
    </row>
    <row r="64" spans="1:10" ht="36.75" customHeight="1" x14ac:dyDescent="0.25">
      <c r="A64" s="117"/>
      <c r="B64" s="122" t="s">
        <v>78</v>
      </c>
      <c r="C64" s="195" t="s">
        <v>79</v>
      </c>
      <c r="D64" s="196"/>
      <c r="E64" s="196"/>
      <c r="F64" s="126" t="s">
        <v>24</v>
      </c>
      <c r="G64" s="127"/>
      <c r="H64" s="127"/>
      <c r="I64" s="172">
        <f>'01 01 Pol'!G131</f>
        <v>0</v>
      </c>
      <c r="J64" s="172" t="str">
        <f>IF(I89=0,"",I64/I89*100)</f>
        <v/>
      </c>
    </row>
    <row r="65" spans="1:10" ht="36.75" customHeight="1" x14ac:dyDescent="0.25">
      <c r="A65" s="117"/>
      <c r="B65" s="122" t="s">
        <v>80</v>
      </c>
      <c r="C65" s="195" t="s">
        <v>81</v>
      </c>
      <c r="D65" s="196"/>
      <c r="E65" s="196"/>
      <c r="F65" s="126" t="s">
        <v>24</v>
      </c>
      <c r="G65" s="127"/>
      <c r="H65" s="127"/>
      <c r="I65" s="172">
        <f>'01 01 Pol'!G143+'02 6 Pol'!G48</f>
        <v>0</v>
      </c>
      <c r="J65" s="172" t="str">
        <f>IF(I89=0,"",I65/I89*100)</f>
        <v/>
      </c>
    </row>
    <row r="66" spans="1:10" ht="36.75" customHeight="1" x14ac:dyDescent="0.25">
      <c r="A66" s="117"/>
      <c r="B66" s="122" t="s">
        <v>82</v>
      </c>
      <c r="C66" s="195" t="s">
        <v>83</v>
      </c>
      <c r="D66" s="196"/>
      <c r="E66" s="196"/>
      <c r="F66" s="126" t="s">
        <v>24</v>
      </c>
      <c r="G66" s="127"/>
      <c r="H66" s="127"/>
      <c r="I66" s="172">
        <f>'01 01 Pol'!G153</f>
        <v>0</v>
      </c>
      <c r="J66" s="172" t="str">
        <f>IF(I89=0,"",I66/I89*100)</f>
        <v/>
      </c>
    </row>
    <row r="67" spans="1:10" ht="36.75" customHeight="1" x14ac:dyDescent="0.25">
      <c r="A67" s="117"/>
      <c r="B67" s="122" t="s">
        <v>84</v>
      </c>
      <c r="C67" s="195" t="s">
        <v>85</v>
      </c>
      <c r="D67" s="196"/>
      <c r="E67" s="196"/>
      <c r="F67" s="126" t="s">
        <v>24</v>
      </c>
      <c r="G67" s="127"/>
      <c r="H67" s="127"/>
      <c r="I67" s="172">
        <f>'01 01 Pol'!G165</f>
        <v>0</v>
      </c>
      <c r="J67" s="172" t="str">
        <f>IF(I89=0,"",I67/I89*100)</f>
        <v/>
      </c>
    </row>
    <row r="68" spans="1:10" ht="36.75" customHeight="1" x14ac:dyDescent="0.25">
      <c r="A68" s="117"/>
      <c r="B68" s="122" t="s">
        <v>86</v>
      </c>
      <c r="C68" s="195" t="s">
        <v>87</v>
      </c>
      <c r="D68" s="196"/>
      <c r="E68" s="196"/>
      <c r="F68" s="126" t="s">
        <v>24</v>
      </c>
      <c r="G68" s="127"/>
      <c r="H68" s="127"/>
      <c r="I68" s="172">
        <f>'01 2 Pol'!G15</f>
        <v>0</v>
      </c>
      <c r="J68" s="172" t="str">
        <f>IF(I89=0,"",I68/I89*100)</f>
        <v/>
      </c>
    </row>
    <row r="69" spans="1:10" ht="36.75" customHeight="1" x14ac:dyDescent="0.25">
      <c r="A69" s="117"/>
      <c r="B69" s="122" t="s">
        <v>88</v>
      </c>
      <c r="C69" s="195" t="s">
        <v>89</v>
      </c>
      <c r="D69" s="196"/>
      <c r="E69" s="196"/>
      <c r="F69" s="126" t="s">
        <v>24</v>
      </c>
      <c r="G69" s="127"/>
      <c r="H69" s="127"/>
      <c r="I69" s="172">
        <f>'02 7 Pol'!G8</f>
        <v>0</v>
      </c>
      <c r="J69" s="172" t="str">
        <f>IF(I89=0,"",I69/I89*100)</f>
        <v/>
      </c>
    </row>
    <row r="70" spans="1:10" ht="36.75" customHeight="1" x14ac:dyDescent="0.25">
      <c r="A70" s="117"/>
      <c r="B70" s="122" t="s">
        <v>90</v>
      </c>
      <c r="C70" s="195" t="s">
        <v>91</v>
      </c>
      <c r="D70" s="196"/>
      <c r="E70" s="196"/>
      <c r="F70" s="126" t="s">
        <v>24</v>
      </c>
      <c r="G70" s="127"/>
      <c r="H70" s="127"/>
      <c r="I70" s="172">
        <f>'02 4 Pol'!G11</f>
        <v>0</v>
      </c>
      <c r="J70" s="172" t="str">
        <f>IF(I89=0,"",I70/I89*100)</f>
        <v/>
      </c>
    </row>
    <row r="71" spans="1:10" ht="36.75" customHeight="1" x14ac:dyDescent="0.25">
      <c r="A71" s="117"/>
      <c r="B71" s="122" t="s">
        <v>92</v>
      </c>
      <c r="C71" s="195" t="s">
        <v>93</v>
      </c>
      <c r="D71" s="196"/>
      <c r="E71" s="196"/>
      <c r="F71" s="126" t="s">
        <v>24</v>
      </c>
      <c r="G71" s="127"/>
      <c r="H71" s="127"/>
      <c r="I71" s="172">
        <f>'02 6 Pol'!G52</f>
        <v>0</v>
      </c>
      <c r="J71" s="172" t="str">
        <f>IF(I89=0,"",I71/I89*100)</f>
        <v/>
      </c>
    </row>
    <row r="72" spans="1:10" ht="36.75" customHeight="1" x14ac:dyDescent="0.25">
      <c r="A72" s="117"/>
      <c r="B72" s="122" t="s">
        <v>94</v>
      </c>
      <c r="C72" s="195" t="s">
        <v>95</v>
      </c>
      <c r="D72" s="196"/>
      <c r="E72" s="196"/>
      <c r="F72" s="126" t="s">
        <v>24</v>
      </c>
      <c r="G72" s="127"/>
      <c r="H72" s="127"/>
      <c r="I72" s="172">
        <f>'02 6 Pol'!G58</f>
        <v>0</v>
      </c>
      <c r="J72" s="172" t="str">
        <f>IF(I89=0,"",I72/I89*100)</f>
        <v/>
      </c>
    </row>
    <row r="73" spans="1:10" ht="36.75" customHeight="1" x14ac:dyDescent="0.25">
      <c r="A73" s="117"/>
      <c r="B73" s="122" t="s">
        <v>96</v>
      </c>
      <c r="C73" s="195" t="s">
        <v>97</v>
      </c>
      <c r="D73" s="196"/>
      <c r="E73" s="196"/>
      <c r="F73" s="126" t="s">
        <v>24</v>
      </c>
      <c r="G73" s="127"/>
      <c r="H73" s="127"/>
      <c r="I73" s="172">
        <f>'02 4 Pol'!G20</f>
        <v>0</v>
      </c>
      <c r="J73" s="172" t="str">
        <f>IF(I89=0,"",I73/I89*100)</f>
        <v/>
      </c>
    </row>
    <row r="74" spans="1:10" ht="36.75" customHeight="1" x14ac:dyDescent="0.25">
      <c r="A74" s="117"/>
      <c r="B74" s="122" t="s">
        <v>98</v>
      </c>
      <c r="C74" s="195" t="s">
        <v>99</v>
      </c>
      <c r="D74" s="196"/>
      <c r="E74" s="196"/>
      <c r="F74" s="126" t="s">
        <v>25</v>
      </c>
      <c r="G74" s="127"/>
      <c r="H74" s="127"/>
      <c r="I74" s="172">
        <f>'01 01 Pol'!G169</f>
        <v>0</v>
      </c>
      <c r="J74" s="172" t="str">
        <f>IF(I89=0,"",I74/I89*100)</f>
        <v/>
      </c>
    </row>
    <row r="75" spans="1:10" ht="36.75" customHeight="1" x14ac:dyDescent="0.25">
      <c r="A75" s="117"/>
      <c r="B75" s="122" t="s">
        <v>100</v>
      </c>
      <c r="C75" s="195" t="s">
        <v>101</v>
      </c>
      <c r="D75" s="196"/>
      <c r="E75" s="196"/>
      <c r="F75" s="126" t="s">
        <v>25</v>
      </c>
      <c r="G75" s="127"/>
      <c r="H75" s="127"/>
      <c r="I75" s="172">
        <f>'01 01 Pol'!G175</f>
        <v>0</v>
      </c>
      <c r="J75" s="172" t="str">
        <f>IF(I89=0,"",I75/I89*100)</f>
        <v/>
      </c>
    </row>
    <row r="76" spans="1:10" ht="36.75" customHeight="1" x14ac:dyDescent="0.25">
      <c r="A76" s="117"/>
      <c r="B76" s="122" t="s">
        <v>102</v>
      </c>
      <c r="C76" s="195" t="s">
        <v>103</v>
      </c>
      <c r="D76" s="196"/>
      <c r="E76" s="196"/>
      <c r="F76" s="126" t="s">
        <v>25</v>
      </c>
      <c r="G76" s="127"/>
      <c r="H76" s="127"/>
      <c r="I76" s="172">
        <f>'01 01 Pol'!G181</f>
        <v>0</v>
      </c>
      <c r="J76" s="172" t="str">
        <f>IF(I89=0,"",I76/I89*100)</f>
        <v/>
      </c>
    </row>
    <row r="77" spans="1:10" ht="36.75" customHeight="1" x14ac:dyDescent="0.25">
      <c r="A77" s="117"/>
      <c r="B77" s="122" t="s">
        <v>104</v>
      </c>
      <c r="C77" s="195" t="s">
        <v>105</v>
      </c>
      <c r="D77" s="196"/>
      <c r="E77" s="196"/>
      <c r="F77" s="126" t="s">
        <v>25</v>
      </c>
      <c r="G77" s="127"/>
      <c r="H77" s="127"/>
      <c r="I77" s="172">
        <f>'01 2 Pol'!G18</f>
        <v>0</v>
      </c>
      <c r="J77" s="172" t="str">
        <f>IF(I89=0,"",I77/I89*100)</f>
        <v/>
      </c>
    </row>
    <row r="78" spans="1:10" ht="36.75" customHeight="1" x14ac:dyDescent="0.25">
      <c r="A78" s="117"/>
      <c r="B78" s="122" t="s">
        <v>106</v>
      </c>
      <c r="C78" s="195" t="s">
        <v>107</v>
      </c>
      <c r="D78" s="196"/>
      <c r="E78" s="196"/>
      <c r="F78" s="126" t="s">
        <v>25</v>
      </c>
      <c r="G78" s="127"/>
      <c r="H78" s="127"/>
      <c r="I78" s="172">
        <f>'01 2 Pol'!G21</f>
        <v>0</v>
      </c>
      <c r="J78" s="172" t="str">
        <f>IF(I89=0,"",I78/I89*100)</f>
        <v/>
      </c>
    </row>
    <row r="79" spans="1:10" ht="36.75" customHeight="1" x14ac:dyDescent="0.25">
      <c r="A79" s="117"/>
      <c r="B79" s="122" t="s">
        <v>108</v>
      </c>
      <c r="C79" s="195" t="s">
        <v>109</v>
      </c>
      <c r="D79" s="196"/>
      <c r="E79" s="196"/>
      <c r="F79" s="126" t="s">
        <v>25</v>
      </c>
      <c r="G79" s="127"/>
      <c r="H79" s="127"/>
      <c r="I79" s="172">
        <f>'01 01 Pol'!G184+'01 3 Pol'!G11</f>
        <v>0</v>
      </c>
      <c r="J79" s="172" t="str">
        <f>IF(I89=0,"",I79/I89*100)</f>
        <v/>
      </c>
    </row>
    <row r="80" spans="1:10" ht="36.75" customHeight="1" x14ac:dyDescent="0.25">
      <c r="A80" s="117"/>
      <c r="B80" s="122" t="s">
        <v>110</v>
      </c>
      <c r="C80" s="195" t="s">
        <v>111</v>
      </c>
      <c r="D80" s="196"/>
      <c r="E80" s="196"/>
      <c r="F80" s="126" t="s">
        <v>25</v>
      </c>
      <c r="G80" s="127"/>
      <c r="H80" s="127"/>
      <c r="I80" s="172">
        <f>'01 01 Pol'!G194</f>
        <v>0</v>
      </c>
      <c r="J80" s="172" t="str">
        <f>IF(I89=0,"",I80/I89*100)</f>
        <v/>
      </c>
    </row>
    <row r="81" spans="1:10" ht="36.75" customHeight="1" x14ac:dyDescent="0.25">
      <c r="A81" s="117"/>
      <c r="B81" s="122" t="s">
        <v>112</v>
      </c>
      <c r="C81" s="195" t="s">
        <v>113</v>
      </c>
      <c r="D81" s="196"/>
      <c r="E81" s="196"/>
      <c r="F81" s="126" t="s">
        <v>25</v>
      </c>
      <c r="G81" s="127"/>
      <c r="H81" s="127"/>
      <c r="I81" s="172">
        <f>'01 01 Pol'!G197</f>
        <v>0</v>
      </c>
      <c r="J81" s="172" t="str">
        <f>IF(I89=0,"",I81/I89*100)</f>
        <v/>
      </c>
    </row>
    <row r="82" spans="1:10" ht="36.75" customHeight="1" x14ac:dyDescent="0.25">
      <c r="A82" s="117"/>
      <c r="B82" s="122" t="s">
        <v>114</v>
      </c>
      <c r="C82" s="195" t="s">
        <v>115</v>
      </c>
      <c r="D82" s="196"/>
      <c r="E82" s="196"/>
      <c r="F82" s="126" t="s">
        <v>25</v>
      </c>
      <c r="G82" s="127"/>
      <c r="H82" s="127"/>
      <c r="I82" s="172">
        <f>'01 01 Pol'!G202</f>
        <v>0</v>
      </c>
      <c r="J82" s="172" t="str">
        <f>IF(I89=0,"",I82/I89*100)</f>
        <v/>
      </c>
    </row>
    <row r="83" spans="1:10" ht="36.75" customHeight="1" x14ac:dyDescent="0.25">
      <c r="A83" s="117"/>
      <c r="B83" s="122" t="s">
        <v>116</v>
      </c>
      <c r="C83" s="195" t="s">
        <v>117</v>
      </c>
      <c r="D83" s="196"/>
      <c r="E83" s="196"/>
      <c r="F83" s="126" t="s">
        <v>26</v>
      </c>
      <c r="G83" s="127"/>
      <c r="H83" s="127"/>
      <c r="I83" s="172">
        <f>'01 2 Pol'!G25</f>
        <v>0</v>
      </c>
      <c r="J83" s="172" t="str">
        <f>IF(I89=0,"",I83/I89*100)</f>
        <v/>
      </c>
    </row>
    <row r="84" spans="1:10" ht="36.75" customHeight="1" x14ac:dyDescent="0.25">
      <c r="A84" s="117"/>
      <c r="B84" s="122" t="s">
        <v>118</v>
      </c>
      <c r="C84" s="195" t="s">
        <v>119</v>
      </c>
      <c r="D84" s="196"/>
      <c r="E84" s="196"/>
      <c r="F84" s="126" t="s">
        <v>26</v>
      </c>
      <c r="G84" s="127"/>
      <c r="H84" s="127"/>
      <c r="I84" s="172">
        <f>'01 2 Pol'!G92</f>
        <v>0</v>
      </c>
      <c r="J84" s="172" t="str">
        <f>IF(I89=0,"",I84/I89*100)</f>
        <v/>
      </c>
    </row>
    <row r="85" spans="1:10" ht="36.75" customHeight="1" x14ac:dyDescent="0.25">
      <c r="A85" s="117"/>
      <c r="B85" s="122" t="s">
        <v>120</v>
      </c>
      <c r="C85" s="195" t="s">
        <v>121</v>
      </c>
      <c r="D85" s="196"/>
      <c r="E85" s="196"/>
      <c r="F85" s="126" t="s">
        <v>26</v>
      </c>
      <c r="G85" s="127"/>
      <c r="H85" s="127"/>
      <c r="I85" s="172">
        <f>'01 2 Pol'!G95</f>
        <v>0</v>
      </c>
      <c r="J85" s="172" t="str">
        <f>IF(I89=0,"",I85/I89*100)</f>
        <v/>
      </c>
    </row>
    <row r="86" spans="1:10" ht="36.75" customHeight="1" x14ac:dyDescent="0.25">
      <c r="A86" s="117"/>
      <c r="B86" s="122" t="s">
        <v>122</v>
      </c>
      <c r="C86" s="195" t="s">
        <v>123</v>
      </c>
      <c r="D86" s="196"/>
      <c r="E86" s="196"/>
      <c r="F86" s="126" t="s">
        <v>26</v>
      </c>
      <c r="G86" s="127"/>
      <c r="H86" s="127"/>
      <c r="I86" s="172">
        <f>'01 01 Pol'!G206</f>
        <v>0</v>
      </c>
      <c r="J86" s="172" t="str">
        <f>IF(I89=0,"",I86/I89*100)</f>
        <v/>
      </c>
    </row>
    <row r="87" spans="1:10" ht="36.75" customHeight="1" x14ac:dyDescent="0.25">
      <c r="A87" s="117"/>
      <c r="B87" s="122" t="s">
        <v>124</v>
      </c>
      <c r="C87" s="195" t="s">
        <v>125</v>
      </c>
      <c r="D87" s="196"/>
      <c r="E87" s="196"/>
      <c r="F87" s="126" t="s">
        <v>26</v>
      </c>
      <c r="G87" s="127"/>
      <c r="H87" s="127"/>
      <c r="I87" s="172">
        <f>'01 2 Pol'!G98</f>
        <v>0</v>
      </c>
      <c r="J87" s="172" t="str">
        <f>IF(I89=0,"",I87/I89*100)</f>
        <v/>
      </c>
    </row>
    <row r="88" spans="1:10" ht="36.75" customHeight="1" x14ac:dyDescent="0.25">
      <c r="A88" s="117"/>
      <c r="B88" s="122" t="s">
        <v>126</v>
      </c>
      <c r="C88" s="195" t="s">
        <v>95</v>
      </c>
      <c r="D88" s="196"/>
      <c r="E88" s="196"/>
      <c r="F88" s="126" t="s">
        <v>127</v>
      </c>
      <c r="G88" s="127"/>
      <c r="H88" s="127"/>
      <c r="I88" s="172">
        <f>'02 4 Pol'!G25</f>
        <v>0</v>
      </c>
      <c r="J88" s="172" t="str">
        <f>IF(I89=0,"",I88/I89*100)</f>
        <v/>
      </c>
    </row>
    <row r="89" spans="1:10" ht="25.5" customHeight="1" x14ac:dyDescent="0.25">
      <c r="A89" s="118"/>
      <c r="B89" s="123" t="s">
        <v>1</v>
      </c>
      <c r="C89" s="124"/>
      <c r="D89" s="125"/>
      <c r="E89" s="125"/>
      <c r="F89" s="128"/>
      <c r="G89" s="129"/>
      <c r="H89" s="129"/>
      <c r="I89" s="173">
        <f>SUM(I57:I88)</f>
        <v>0</v>
      </c>
      <c r="J89" s="174">
        <f>SUM(J57:J88)</f>
        <v>0</v>
      </c>
    </row>
    <row r="90" spans="1:10" x14ac:dyDescent="0.25">
      <c r="F90" s="87"/>
      <c r="G90" s="87"/>
      <c r="H90" s="87"/>
      <c r="I90" s="87"/>
      <c r="J90" s="88"/>
    </row>
    <row r="91" spans="1:10" x14ac:dyDescent="0.25">
      <c r="F91" s="87"/>
      <c r="G91" s="87"/>
      <c r="H91" s="87"/>
      <c r="I91" s="87"/>
      <c r="J91" s="88"/>
    </row>
    <row r="92" spans="1:10" x14ac:dyDescent="0.25">
      <c r="F92" s="87"/>
      <c r="G92" s="87"/>
      <c r="H92" s="87"/>
      <c r="I92" s="87"/>
      <c r="J92" s="88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85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B50:E50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5:E85"/>
    <mergeCell ref="C86:E86"/>
    <mergeCell ref="C87:E87"/>
    <mergeCell ref="C88:E88"/>
    <mergeCell ref="C80:E80"/>
    <mergeCell ref="C81:E81"/>
    <mergeCell ref="C82:E82"/>
    <mergeCell ref="C83:E83"/>
    <mergeCell ref="C84:E8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46" t="s">
        <v>6</v>
      </c>
      <c r="B1" s="246"/>
      <c r="C1" s="247"/>
      <c r="D1" s="246"/>
      <c r="E1" s="246"/>
      <c r="F1" s="246"/>
      <c r="G1" s="246"/>
    </row>
    <row r="2" spans="1:7" ht="24.9" customHeight="1" x14ac:dyDescent="0.25">
      <c r="A2" s="50" t="s">
        <v>7</v>
      </c>
      <c r="B2" s="49"/>
      <c r="C2" s="248"/>
      <c r="D2" s="248"/>
      <c r="E2" s="248"/>
      <c r="F2" s="248"/>
      <c r="G2" s="249"/>
    </row>
    <row r="3" spans="1:7" ht="24.9" customHeight="1" x14ac:dyDescent="0.25">
      <c r="A3" s="50" t="s">
        <v>8</v>
      </c>
      <c r="B3" s="49"/>
      <c r="C3" s="248"/>
      <c r="D3" s="248"/>
      <c r="E3" s="248"/>
      <c r="F3" s="248"/>
      <c r="G3" s="249"/>
    </row>
    <row r="4" spans="1:7" ht="24.9" customHeight="1" x14ac:dyDescent="0.25">
      <c r="A4" s="50" t="s">
        <v>9</v>
      </c>
      <c r="B4" s="49"/>
      <c r="C4" s="248"/>
      <c r="D4" s="248"/>
      <c r="E4" s="248"/>
      <c r="F4" s="248"/>
      <c r="G4" s="249"/>
    </row>
    <row r="5" spans="1:7" x14ac:dyDescent="0.25">
      <c r="B5" s="4"/>
      <c r="C5" s="5"/>
      <c r="D5" s="6"/>
    </row>
  </sheetData>
  <sheetProtection algorithmName="SHA-512" hashValue="1WXxuenk9c9j73He7u7xNBNcYHFXDhHQJYQAuDnArYXUHXFoPG7gSUYYUcxJe67tpFc1Gwap6ontsenwuTnxKQ==" saltValue="fgZKbMPgv6OeBancDj9dng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9024C-5E7D-4A87-8554-35DBBD6A7046}">
  <sheetPr codeName="List2">
    <outlinePr summaryBelow="0"/>
  </sheetPr>
  <dimension ref="A1:BF4997"/>
  <sheetViews>
    <sheetView workbookViewId="0">
      <pane ySplit="7" topLeftCell="A80" activePane="bottomLeft" state="frozen"/>
      <selection activeCell="C24" sqref="C24:G24"/>
      <selection pane="bottomLeft" activeCell="Y192" sqref="Y192"/>
    </sheetView>
  </sheetViews>
  <sheetFormatPr defaultRowHeight="13.2" outlineLevelRow="1" x14ac:dyDescent="0.25"/>
  <cols>
    <col min="1" max="1" width="3.44140625" customWidth="1"/>
    <col min="2" max="2" width="12.6640625" style="115" customWidth="1"/>
    <col min="3" max="3" width="63.33203125" style="115" customWidth="1"/>
    <col min="4" max="4" width="4.88671875" customWidth="1"/>
    <col min="5" max="5" width="10.6640625" style="175" customWidth="1"/>
    <col min="6" max="6" width="9.88671875" style="175" customWidth="1"/>
    <col min="7" max="7" width="12.77734375" style="186" customWidth="1"/>
    <col min="8" max="11" width="0" hidden="1" customWidth="1"/>
    <col min="12" max="12" width="8.88671875" style="175"/>
    <col min="13" max="13" width="8.88671875" style="186"/>
    <col min="14" max="22" width="0" hidden="1" customWidth="1"/>
    <col min="27" max="27" width="0" hidden="1" customWidth="1"/>
    <col min="29" max="39" width="0" hidden="1" customWidth="1"/>
    <col min="51" max="51" width="98.6640625" customWidth="1"/>
  </cols>
  <sheetData>
    <row r="1" spans="1:58" ht="15.75" customHeight="1" x14ac:dyDescent="0.3">
      <c r="A1" s="262" t="s">
        <v>130</v>
      </c>
      <c r="B1" s="262"/>
      <c r="C1" s="262"/>
      <c r="D1" s="262"/>
      <c r="E1" s="262"/>
      <c r="F1" s="262"/>
      <c r="G1" s="262"/>
      <c r="AE1" t="s">
        <v>131</v>
      </c>
    </row>
    <row r="2" spans="1:58" ht="25.05" customHeight="1" x14ac:dyDescent="0.25">
      <c r="A2" s="131" t="s">
        <v>7</v>
      </c>
      <c r="B2" s="49" t="s">
        <v>43</v>
      </c>
      <c r="C2" s="263" t="s">
        <v>44</v>
      </c>
      <c r="D2" s="264"/>
      <c r="E2" s="264"/>
      <c r="F2" s="264"/>
      <c r="G2" s="265"/>
      <c r="AE2" t="s">
        <v>132</v>
      </c>
    </row>
    <row r="3" spans="1:58" ht="25.05" customHeight="1" x14ac:dyDescent="0.25">
      <c r="A3" s="131" t="s">
        <v>8</v>
      </c>
      <c r="B3" s="49" t="s">
        <v>47</v>
      </c>
      <c r="C3" s="263" t="s">
        <v>48</v>
      </c>
      <c r="D3" s="264"/>
      <c r="E3" s="264"/>
      <c r="F3" s="264"/>
      <c r="G3" s="265"/>
      <c r="AA3" s="115" t="s">
        <v>132</v>
      </c>
      <c r="AE3" t="s">
        <v>133</v>
      </c>
    </row>
    <row r="4" spans="1:58" ht="25.05" customHeight="1" x14ac:dyDescent="0.25">
      <c r="A4" s="132" t="s">
        <v>9</v>
      </c>
      <c r="B4" s="133" t="s">
        <v>47</v>
      </c>
      <c r="C4" s="266" t="s">
        <v>49</v>
      </c>
      <c r="D4" s="267"/>
      <c r="E4" s="267"/>
      <c r="F4" s="267"/>
      <c r="G4" s="268"/>
      <c r="AE4" t="s">
        <v>134</v>
      </c>
    </row>
    <row r="5" spans="1:58" x14ac:dyDescent="0.25">
      <c r="D5" s="10"/>
    </row>
    <row r="6" spans="1:58" ht="39.6" x14ac:dyDescent="0.25">
      <c r="A6" s="134" t="s">
        <v>135</v>
      </c>
      <c r="B6" s="136" t="s">
        <v>136</v>
      </c>
      <c r="C6" s="136" t="s">
        <v>137</v>
      </c>
      <c r="D6" s="135" t="s">
        <v>138</v>
      </c>
      <c r="E6" s="176" t="s">
        <v>139</v>
      </c>
      <c r="F6" s="182" t="s">
        <v>140</v>
      </c>
      <c r="G6" s="187" t="s">
        <v>29</v>
      </c>
      <c r="H6" s="137" t="s">
        <v>30</v>
      </c>
      <c r="I6" s="137" t="s">
        <v>141</v>
      </c>
      <c r="J6" s="137" t="s">
        <v>31</v>
      </c>
      <c r="K6" s="137" t="s">
        <v>142</v>
      </c>
      <c r="L6" s="185" t="s">
        <v>143</v>
      </c>
      <c r="M6" s="193" t="s">
        <v>144</v>
      </c>
      <c r="N6" s="137" t="s">
        <v>145</v>
      </c>
      <c r="O6" s="137" t="s">
        <v>146</v>
      </c>
      <c r="P6" s="137" t="s">
        <v>147</v>
      </c>
      <c r="Q6" s="137" t="s">
        <v>148</v>
      </c>
      <c r="R6" s="137" t="s">
        <v>149</v>
      </c>
      <c r="S6" s="137" t="s">
        <v>150</v>
      </c>
      <c r="T6" s="137" t="s">
        <v>151</v>
      </c>
      <c r="U6" s="137" t="s">
        <v>152</v>
      </c>
      <c r="V6" s="137" t="s">
        <v>153</v>
      </c>
    </row>
    <row r="7" spans="1:58" hidden="1" x14ac:dyDescent="0.25">
      <c r="A7" s="3"/>
      <c r="B7" s="4"/>
      <c r="C7" s="4"/>
      <c r="D7" s="6"/>
      <c r="E7" s="177"/>
      <c r="F7" s="177"/>
      <c r="G7" s="188"/>
      <c r="H7" s="139"/>
      <c r="I7" s="139"/>
      <c r="J7" s="139"/>
      <c r="K7" s="139"/>
      <c r="L7" s="177"/>
      <c r="M7" s="188"/>
      <c r="N7" s="139"/>
      <c r="O7" s="139"/>
      <c r="P7" s="139"/>
      <c r="Q7" s="139"/>
      <c r="R7" s="139"/>
      <c r="S7" s="139"/>
      <c r="T7" s="139"/>
      <c r="U7" s="139"/>
      <c r="V7" s="139"/>
    </row>
    <row r="8" spans="1:58" x14ac:dyDescent="0.25">
      <c r="A8" s="148" t="s">
        <v>154</v>
      </c>
      <c r="B8" s="149" t="s">
        <v>70</v>
      </c>
      <c r="C8" s="160" t="s">
        <v>71</v>
      </c>
      <c r="D8" s="150"/>
      <c r="E8" s="178"/>
      <c r="F8" s="178"/>
      <c r="G8" s="189">
        <f>SUMIF(AE9:AE19,"&lt;&gt;NOR",G9:G19)</f>
        <v>0</v>
      </c>
      <c r="H8" s="151"/>
      <c r="I8" s="151">
        <f>SUM(I9:I19)</f>
        <v>0</v>
      </c>
      <c r="J8" s="151"/>
      <c r="K8" s="151">
        <f>SUM(K9:K19)</f>
        <v>0</v>
      </c>
      <c r="L8" s="178"/>
      <c r="M8" s="189">
        <f>SUM(M9:M19)</f>
        <v>0</v>
      </c>
      <c r="N8" s="151"/>
      <c r="O8" s="151">
        <f>SUM(O9:O19)</f>
        <v>0.33</v>
      </c>
      <c r="P8" s="151"/>
      <c r="Q8" s="151">
        <f>SUM(Q9:Q19)</f>
        <v>0</v>
      </c>
      <c r="R8" s="152"/>
      <c r="S8" s="147"/>
      <c r="T8" s="147">
        <f>SUM(T9:T19)</f>
        <v>0</v>
      </c>
      <c r="U8" s="147"/>
      <c r="V8" s="147"/>
      <c r="AE8" t="s">
        <v>155</v>
      </c>
    </row>
    <row r="9" spans="1:58" outlineLevel="1" x14ac:dyDescent="0.25">
      <c r="A9" s="153">
        <v>1</v>
      </c>
      <c r="B9" s="154" t="s">
        <v>156</v>
      </c>
      <c r="C9" s="161" t="s">
        <v>157</v>
      </c>
      <c r="D9" s="155" t="s">
        <v>158</v>
      </c>
      <c r="E9" s="179">
        <v>8</v>
      </c>
      <c r="F9" s="183"/>
      <c r="G9" s="190">
        <f>ROUND(E9*F9,2)</f>
        <v>0</v>
      </c>
      <c r="H9" s="156"/>
      <c r="I9" s="157">
        <f>ROUND(E9*H9,2)</f>
        <v>0</v>
      </c>
      <c r="J9" s="156"/>
      <c r="K9" s="157">
        <f>ROUND(E9*J9,2)</f>
        <v>0</v>
      </c>
      <c r="L9" s="179">
        <v>21</v>
      </c>
      <c r="M9" s="190">
        <f>G9*(1+L9/100)</f>
        <v>0</v>
      </c>
      <c r="N9" s="157">
        <v>0</v>
      </c>
      <c r="O9" s="157">
        <f>ROUND(E9*N9,2)</f>
        <v>0</v>
      </c>
      <c r="P9" s="157">
        <v>0</v>
      </c>
      <c r="Q9" s="157">
        <f>ROUND(E9*P9,2)</f>
        <v>0</v>
      </c>
      <c r="R9" s="158" t="s">
        <v>159</v>
      </c>
      <c r="S9" s="145">
        <v>0</v>
      </c>
      <c r="T9" s="145">
        <f>ROUND(E9*S9,2)</f>
        <v>0</v>
      </c>
      <c r="U9" s="145"/>
      <c r="V9" s="145" t="s">
        <v>160</v>
      </c>
      <c r="W9" s="138"/>
      <c r="X9" s="138"/>
      <c r="Y9" s="138"/>
      <c r="Z9" s="138"/>
      <c r="AA9" s="138"/>
      <c r="AB9" s="138"/>
      <c r="AC9" s="138"/>
      <c r="AD9" s="138"/>
      <c r="AE9" s="138" t="s">
        <v>161</v>
      </c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</row>
    <row r="10" spans="1:58" outlineLevel="1" x14ac:dyDescent="0.25">
      <c r="A10" s="143"/>
      <c r="B10" s="144"/>
      <c r="C10" s="254"/>
      <c r="D10" s="255"/>
      <c r="E10" s="255"/>
      <c r="F10" s="255"/>
      <c r="G10" s="255"/>
      <c r="H10" s="145"/>
      <c r="I10" s="145"/>
      <c r="J10" s="145"/>
      <c r="K10" s="145"/>
      <c r="L10" s="184"/>
      <c r="M10" s="191"/>
      <c r="N10" s="145"/>
      <c r="O10" s="145"/>
      <c r="P10" s="145"/>
      <c r="Q10" s="145"/>
      <c r="R10" s="145"/>
      <c r="S10" s="145"/>
      <c r="T10" s="145"/>
      <c r="U10" s="145"/>
      <c r="V10" s="145"/>
      <c r="W10" s="138"/>
      <c r="X10" s="138"/>
      <c r="Y10" s="138"/>
      <c r="Z10" s="138"/>
      <c r="AA10" s="138"/>
      <c r="AB10" s="138"/>
      <c r="AC10" s="138"/>
      <c r="AD10" s="138"/>
      <c r="AE10" s="138" t="s">
        <v>162</v>
      </c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</row>
    <row r="11" spans="1:58" ht="20.399999999999999" outlineLevel="1" x14ac:dyDescent="0.25">
      <c r="A11" s="153">
        <v>2</v>
      </c>
      <c r="B11" s="154" t="s">
        <v>163</v>
      </c>
      <c r="C11" s="161" t="s">
        <v>164</v>
      </c>
      <c r="D11" s="155" t="s">
        <v>158</v>
      </c>
      <c r="E11" s="179">
        <v>7.665</v>
      </c>
      <c r="F11" s="183"/>
      <c r="G11" s="190">
        <f>ROUND(E11*F11,2)</f>
        <v>0</v>
      </c>
      <c r="H11" s="156"/>
      <c r="I11" s="157">
        <f>ROUND(E11*H11,2)</f>
        <v>0</v>
      </c>
      <c r="J11" s="156"/>
      <c r="K11" s="157">
        <f>ROUND(E11*J11,2)</f>
        <v>0</v>
      </c>
      <c r="L11" s="179">
        <v>21</v>
      </c>
      <c r="M11" s="190">
        <f>G11*(1+L11/100)</f>
        <v>0</v>
      </c>
      <c r="N11" s="157">
        <v>0</v>
      </c>
      <c r="O11" s="157">
        <f>ROUND(E11*N11,2)</f>
        <v>0</v>
      </c>
      <c r="P11" s="157">
        <v>0</v>
      </c>
      <c r="Q11" s="157">
        <f>ROUND(E11*P11,2)</f>
        <v>0</v>
      </c>
      <c r="R11" s="158" t="s">
        <v>159</v>
      </c>
      <c r="S11" s="145">
        <v>0</v>
      </c>
      <c r="T11" s="145">
        <f>ROUND(E11*S11,2)</f>
        <v>0</v>
      </c>
      <c r="U11" s="145"/>
      <c r="V11" s="145" t="s">
        <v>165</v>
      </c>
      <c r="W11" s="138"/>
      <c r="X11" s="138"/>
      <c r="Y11" s="138"/>
      <c r="Z11" s="138"/>
      <c r="AA11" s="138"/>
      <c r="AB11" s="138"/>
      <c r="AC11" s="138"/>
      <c r="AD11" s="138"/>
      <c r="AE11" s="138" t="s">
        <v>166</v>
      </c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</row>
    <row r="12" spans="1:58" outlineLevel="1" x14ac:dyDescent="0.25">
      <c r="A12" s="143"/>
      <c r="B12" s="144"/>
      <c r="C12" s="250" t="s">
        <v>167</v>
      </c>
      <c r="D12" s="251"/>
      <c r="E12" s="251"/>
      <c r="F12" s="251"/>
      <c r="G12" s="251"/>
      <c r="H12" s="145"/>
      <c r="I12" s="145"/>
      <c r="J12" s="145"/>
      <c r="K12" s="145"/>
      <c r="L12" s="184"/>
      <c r="M12" s="191"/>
      <c r="N12" s="145"/>
      <c r="O12" s="145"/>
      <c r="P12" s="145"/>
      <c r="Q12" s="145"/>
      <c r="R12" s="145"/>
      <c r="S12" s="145"/>
      <c r="T12" s="145"/>
      <c r="U12" s="145"/>
      <c r="V12" s="145"/>
      <c r="W12" s="138"/>
      <c r="X12" s="138"/>
      <c r="Y12" s="138"/>
      <c r="Z12" s="138"/>
      <c r="AA12" s="138"/>
      <c r="AB12" s="138"/>
      <c r="AC12" s="138"/>
      <c r="AD12" s="138"/>
      <c r="AE12" s="138" t="s">
        <v>168</v>
      </c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59" t="str">
        <f>C12</f>
        <v>s vytažením výkopku, ručním přemístěním k dopravnímu prostředku, odvozem a uložením na skládku. Bez poplatku za skládku.</v>
      </c>
      <c r="AZ12" s="138"/>
      <c r="BA12" s="138"/>
      <c r="BB12" s="138"/>
      <c r="BC12" s="138"/>
      <c r="BD12" s="138"/>
      <c r="BE12" s="138"/>
      <c r="BF12" s="138"/>
    </row>
    <row r="13" spans="1:58" outlineLevel="1" x14ac:dyDescent="0.25">
      <c r="A13" s="143"/>
      <c r="B13" s="144"/>
      <c r="C13" s="162" t="s">
        <v>169</v>
      </c>
      <c r="D13" s="146"/>
      <c r="E13" s="180">
        <v>6.9749999999999996</v>
      </c>
      <c r="F13" s="184"/>
      <c r="G13" s="191"/>
      <c r="H13" s="145"/>
      <c r="I13" s="145"/>
      <c r="J13" s="145"/>
      <c r="K13" s="145"/>
      <c r="L13" s="184"/>
      <c r="M13" s="191"/>
      <c r="N13" s="145"/>
      <c r="O13" s="145"/>
      <c r="P13" s="145"/>
      <c r="Q13" s="145"/>
      <c r="R13" s="145"/>
      <c r="S13" s="145"/>
      <c r="T13" s="145"/>
      <c r="U13" s="145"/>
      <c r="V13" s="145"/>
      <c r="W13" s="138"/>
      <c r="X13" s="138"/>
      <c r="Y13" s="138"/>
      <c r="Z13" s="138"/>
      <c r="AA13" s="138"/>
      <c r="AB13" s="138"/>
      <c r="AC13" s="138"/>
      <c r="AD13" s="138"/>
      <c r="AE13" s="138" t="s">
        <v>170</v>
      </c>
      <c r="AF13" s="138">
        <v>0</v>
      </c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</row>
    <row r="14" spans="1:58" outlineLevel="1" x14ac:dyDescent="0.25">
      <c r="A14" s="143"/>
      <c r="B14" s="144"/>
      <c r="C14" s="162" t="s">
        <v>171</v>
      </c>
      <c r="D14" s="146"/>
      <c r="E14" s="180">
        <v>0.69</v>
      </c>
      <c r="F14" s="184"/>
      <c r="G14" s="191"/>
      <c r="H14" s="145"/>
      <c r="I14" s="145"/>
      <c r="J14" s="145"/>
      <c r="K14" s="145"/>
      <c r="L14" s="184"/>
      <c r="M14" s="191"/>
      <c r="N14" s="145"/>
      <c r="O14" s="145"/>
      <c r="P14" s="145"/>
      <c r="Q14" s="145"/>
      <c r="R14" s="145"/>
      <c r="S14" s="145"/>
      <c r="T14" s="145"/>
      <c r="U14" s="145"/>
      <c r="V14" s="145"/>
      <c r="W14" s="138"/>
      <c r="X14" s="138"/>
      <c r="Y14" s="138"/>
      <c r="Z14" s="138"/>
      <c r="AA14" s="138"/>
      <c r="AB14" s="138"/>
      <c r="AC14" s="138"/>
      <c r="AD14" s="138"/>
      <c r="AE14" s="138" t="s">
        <v>170</v>
      </c>
      <c r="AF14" s="138">
        <v>0</v>
      </c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</row>
    <row r="15" spans="1:58" outlineLevel="1" x14ac:dyDescent="0.25">
      <c r="A15" s="143"/>
      <c r="B15" s="144"/>
      <c r="C15" s="252"/>
      <c r="D15" s="253"/>
      <c r="E15" s="253"/>
      <c r="F15" s="253"/>
      <c r="G15" s="253"/>
      <c r="H15" s="145"/>
      <c r="I15" s="145"/>
      <c r="J15" s="145"/>
      <c r="K15" s="145"/>
      <c r="L15" s="184"/>
      <c r="M15" s="191"/>
      <c r="N15" s="145"/>
      <c r="O15" s="145"/>
      <c r="P15" s="145"/>
      <c r="Q15" s="145"/>
      <c r="R15" s="145"/>
      <c r="S15" s="145"/>
      <c r="T15" s="145"/>
      <c r="U15" s="145"/>
      <c r="V15" s="145"/>
      <c r="W15" s="138"/>
      <c r="X15" s="138"/>
      <c r="Y15" s="138"/>
      <c r="Z15" s="138"/>
      <c r="AA15" s="138"/>
      <c r="AB15" s="138"/>
      <c r="AC15" s="138"/>
      <c r="AD15" s="138"/>
      <c r="AE15" s="138" t="s">
        <v>162</v>
      </c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</row>
    <row r="16" spans="1:58" ht="20.399999999999999" outlineLevel="1" x14ac:dyDescent="0.25">
      <c r="A16" s="153">
        <v>3</v>
      </c>
      <c r="B16" s="154" t="s">
        <v>172</v>
      </c>
      <c r="C16" s="161" t="s">
        <v>173</v>
      </c>
      <c r="D16" s="155" t="s">
        <v>174</v>
      </c>
      <c r="E16" s="179">
        <v>78.959999999999994</v>
      </c>
      <c r="F16" s="183"/>
      <c r="G16" s="190">
        <f>ROUND(E16*F16,2)</f>
        <v>0</v>
      </c>
      <c r="H16" s="156"/>
      <c r="I16" s="157">
        <f>ROUND(E16*H16,2)</f>
        <v>0</v>
      </c>
      <c r="J16" s="156"/>
      <c r="K16" s="157">
        <f>ROUND(E16*J16,2)</f>
        <v>0</v>
      </c>
      <c r="L16" s="179">
        <v>21</v>
      </c>
      <c r="M16" s="190">
        <f>G16*(1+L16/100)</f>
        <v>0</v>
      </c>
      <c r="N16" s="157">
        <v>4.1999999999999997E-3</v>
      </c>
      <c r="O16" s="157">
        <f>ROUND(E16*N16,2)</f>
        <v>0.33</v>
      </c>
      <c r="P16" s="157">
        <v>0</v>
      </c>
      <c r="Q16" s="157">
        <f>ROUND(E16*P16,2)</f>
        <v>0</v>
      </c>
      <c r="R16" s="158" t="s">
        <v>159</v>
      </c>
      <c r="S16" s="145">
        <v>0</v>
      </c>
      <c r="T16" s="145">
        <f>ROUND(E16*S16,2)</f>
        <v>0</v>
      </c>
      <c r="U16" s="145"/>
      <c r="V16" s="145" t="s">
        <v>175</v>
      </c>
      <c r="W16" s="138"/>
      <c r="X16" s="138"/>
      <c r="Y16" s="138"/>
      <c r="Z16" s="138"/>
      <c r="AA16" s="138"/>
      <c r="AB16" s="138"/>
      <c r="AC16" s="138"/>
      <c r="AD16" s="138"/>
      <c r="AE16" s="138" t="s">
        <v>176</v>
      </c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</row>
    <row r="17" spans="1:58" outlineLevel="1" x14ac:dyDescent="0.25">
      <c r="A17" s="143"/>
      <c r="B17" s="144"/>
      <c r="C17" s="162" t="s">
        <v>177</v>
      </c>
      <c r="D17" s="146"/>
      <c r="E17" s="180">
        <v>78</v>
      </c>
      <c r="F17" s="184"/>
      <c r="G17" s="191"/>
      <c r="H17" s="145"/>
      <c r="I17" s="145"/>
      <c r="J17" s="145"/>
      <c r="K17" s="145"/>
      <c r="L17" s="184"/>
      <c r="M17" s="191"/>
      <c r="N17" s="145"/>
      <c r="O17" s="145"/>
      <c r="P17" s="145"/>
      <c r="Q17" s="145"/>
      <c r="R17" s="145"/>
      <c r="S17" s="145"/>
      <c r="T17" s="145"/>
      <c r="U17" s="145"/>
      <c r="V17" s="145"/>
      <c r="W17" s="138"/>
      <c r="X17" s="138"/>
      <c r="Y17" s="138"/>
      <c r="Z17" s="138"/>
      <c r="AA17" s="138"/>
      <c r="AB17" s="138"/>
      <c r="AC17" s="138"/>
      <c r="AD17" s="138"/>
      <c r="AE17" s="138" t="s">
        <v>170</v>
      </c>
      <c r="AF17" s="138">
        <v>0</v>
      </c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</row>
    <row r="18" spans="1:58" outlineLevel="1" x14ac:dyDescent="0.25">
      <c r="A18" s="143"/>
      <c r="B18" s="144"/>
      <c r="C18" s="162" t="s">
        <v>178</v>
      </c>
      <c r="D18" s="146"/>
      <c r="E18" s="180">
        <v>0.96</v>
      </c>
      <c r="F18" s="184"/>
      <c r="G18" s="191"/>
      <c r="H18" s="145"/>
      <c r="I18" s="145"/>
      <c r="J18" s="145"/>
      <c r="K18" s="145"/>
      <c r="L18" s="184"/>
      <c r="M18" s="191"/>
      <c r="N18" s="145"/>
      <c r="O18" s="145"/>
      <c r="P18" s="145"/>
      <c r="Q18" s="145"/>
      <c r="R18" s="145"/>
      <c r="S18" s="145"/>
      <c r="T18" s="145"/>
      <c r="U18" s="145"/>
      <c r="V18" s="145"/>
      <c r="W18" s="138"/>
      <c r="X18" s="138"/>
      <c r="Y18" s="138"/>
      <c r="Z18" s="138"/>
      <c r="AA18" s="138"/>
      <c r="AB18" s="138"/>
      <c r="AC18" s="138"/>
      <c r="AD18" s="138"/>
      <c r="AE18" s="138" t="s">
        <v>170</v>
      </c>
      <c r="AF18" s="138">
        <v>0</v>
      </c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</row>
    <row r="19" spans="1:58" outlineLevel="1" x14ac:dyDescent="0.25">
      <c r="A19" s="143"/>
      <c r="B19" s="144"/>
      <c r="C19" s="252"/>
      <c r="D19" s="253"/>
      <c r="E19" s="253"/>
      <c r="F19" s="253"/>
      <c r="G19" s="253"/>
      <c r="H19" s="145"/>
      <c r="I19" s="145"/>
      <c r="J19" s="145"/>
      <c r="K19" s="145"/>
      <c r="L19" s="184"/>
      <c r="M19" s="191"/>
      <c r="N19" s="145"/>
      <c r="O19" s="145"/>
      <c r="P19" s="145"/>
      <c r="Q19" s="145"/>
      <c r="R19" s="145"/>
      <c r="S19" s="145"/>
      <c r="T19" s="145"/>
      <c r="U19" s="145"/>
      <c r="V19" s="145"/>
      <c r="W19" s="138"/>
      <c r="X19" s="138"/>
      <c r="Y19" s="138"/>
      <c r="Z19" s="138"/>
      <c r="AA19" s="138"/>
      <c r="AB19" s="138"/>
      <c r="AC19" s="138"/>
      <c r="AD19" s="138"/>
      <c r="AE19" s="138" t="s">
        <v>162</v>
      </c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</row>
    <row r="20" spans="1:58" x14ac:dyDescent="0.25">
      <c r="A20" s="148" t="s">
        <v>154</v>
      </c>
      <c r="B20" s="149" t="s">
        <v>50</v>
      </c>
      <c r="C20" s="160" t="s">
        <v>72</v>
      </c>
      <c r="D20" s="150"/>
      <c r="E20" s="178"/>
      <c r="F20" s="178"/>
      <c r="G20" s="189">
        <f>SUMIF(AE21:AE34,"&lt;&gt;NOR",G21:G34)</f>
        <v>0</v>
      </c>
      <c r="H20" s="151"/>
      <c r="I20" s="151">
        <f>SUM(I21:I34)</f>
        <v>0</v>
      </c>
      <c r="J20" s="151"/>
      <c r="K20" s="151">
        <f>SUM(K21:K34)</f>
        <v>0</v>
      </c>
      <c r="L20" s="178"/>
      <c r="M20" s="189">
        <f>SUM(M21:M34)</f>
        <v>0</v>
      </c>
      <c r="N20" s="151"/>
      <c r="O20" s="151">
        <f>SUM(O21:O34)</f>
        <v>118.96</v>
      </c>
      <c r="P20" s="151"/>
      <c r="Q20" s="151">
        <f>SUM(Q21:Q34)</f>
        <v>0</v>
      </c>
      <c r="R20" s="152"/>
      <c r="S20" s="147"/>
      <c r="T20" s="147">
        <f>SUM(T21:T34)</f>
        <v>5.6</v>
      </c>
      <c r="U20" s="147"/>
      <c r="V20" s="147"/>
      <c r="AE20" t="s">
        <v>155</v>
      </c>
    </row>
    <row r="21" spans="1:58" outlineLevel="1" x14ac:dyDescent="0.25">
      <c r="A21" s="153">
        <v>4</v>
      </c>
      <c r="B21" s="154" t="s">
        <v>179</v>
      </c>
      <c r="C21" s="161" t="s">
        <v>180</v>
      </c>
      <c r="D21" s="155" t="s">
        <v>181</v>
      </c>
      <c r="E21" s="179">
        <v>0.25</v>
      </c>
      <c r="F21" s="183"/>
      <c r="G21" s="190">
        <f>ROUND(E21*F21,2)</f>
        <v>0</v>
      </c>
      <c r="H21" s="156"/>
      <c r="I21" s="157">
        <f>ROUND(E21*H21,2)</f>
        <v>0</v>
      </c>
      <c r="J21" s="156"/>
      <c r="K21" s="157">
        <f>ROUND(E21*J21,2)</f>
        <v>0</v>
      </c>
      <c r="L21" s="179">
        <v>21</v>
      </c>
      <c r="M21" s="190">
        <f>G21*(1+L21/100)</f>
        <v>0</v>
      </c>
      <c r="N21" s="157">
        <v>1.02159</v>
      </c>
      <c r="O21" s="157">
        <f>ROUND(E21*N21,2)</f>
        <v>0.26</v>
      </c>
      <c r="P21" s="157">
        <v>0</v>
      </c>
      <c r="Q21" s="157">
        <f>ROUND(E21*P21,2)</f>
        <v>0</v>
      </c>
      <c r="R21" s="158" t="s">
        <v>159</v>
      </c>
      <c r="S21" s="145">
        <v>22.38</v>
      </c>
      <c r="T21" s="145">
        <f>ROUND(E21*S21,2)</f>
        <v>5.6</v>
      </c>
      <c r="U21" s="145"/>
      <c r="V21" s="145" t="s">
        <v>160</v>
      </c>
      <c r="W21" s="138"/>
      <c r="X21" s="138"/>
      <c r="Y21" s="138"/>
      <c r="Z21" s="138"/>
      <c r="AA21" s="138"/>
      <c r="AB21" s="138"/>
      <c r="AC21" s="138"/>
      <c r="AD21" s="138"/>
      <c r="AE21" s="138" t="s">
        <v>161</v>
      </c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</row>
    <row r="22" spans="1:58" outlineLevel="1" x14ac:dyDescent="0.25">
      <c r="A22" s="143"/>
      <c r="B22" s="144"/>
      <c r="C22" s="250" t="s">
        <v>182</v>
      </c>
      <c r="D22" s="251"/>
      <c r="E22" s="251"/>
      <c r="F22" s="251"/>
      <c r="G22" s="251"/>
      <c r="H22" s="145"/>
      <c r="I22" s="145"/>
      <c r="J22" s="145"/>
      <c r="K22" s="145"/>
      <c r="L22" s="184"/>
      <c r="M22" s="191"/>
      <c r="N22" s="145"/>
      <c r="O22" s="145"/>
      <c r="P22" s="145"/>
      <c r="Q22" s="145"/>
      <c r="R22" s="145"/>
      <c r="S22" s="145"/>
      <c r="T22" s="145"/>
      <c r="U22" s="145"/>
      <c r="V22" s="145"/>
      <c r="W22" s="138"/>
      <c r="X22" s="138"/>
      <c r="Y22" s="138"/>
      <c r="Z22" s="138"/>
      <c r="AA22" s="138"/>
      <c r="AB22" s="138"/>
      <c r="AC22" s="138"/>
      <c r="AD22" s="138"/>
      <c r="AE22" s="138" t="s">
        <v>168</v>
      </c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</row>
    <row r="23" spans="1:58" outlineLevel="1" x14ac:dyDescent="0.25">
      <c r="A23" s="143"/>
      <c r="B23" s="144"/>
      <c r="C23" s="162" t="s">
        <v>183</v>
      </c>
      <c r="D23" s="146"/>
      <c r="E23" s="180">
        <v>0.25</v>
      </c>
      <c r="F23" s="184"/>
      <c r="G23" s="191"/>
      <c r="H23" s="145"/>
      <c r="I23" s="145"/>
      <c r="J23" s="145"/>
      <c r="K23" s="145"/>
      <c r="L23" s="184"/>
      <c r="M23" s="191"/>
      <c r="N23" s="145"/>
      <c r="O23" s="145"/>
      <c r="P23" s="145"/>
      <c r="Q23" s="145"/>
      <c r="R23" s="145"/>
      <c r="S23" s="145"/>
      <c r="T23" s="145"/>
      <c r="U23" s="145"/>
      <c r="V23" s="145"/>
      <c r="W23" s="138"/>
      <c r="X23" s="138"/>
      <c r="Y23" s="138"/>
      <c r="Z23" s="138"/>
      <c r="AA23" s="138"/>
      <c r="AB23" s="138"/>
      <c r="AC23" s="138"/>
      <c r="AD23" s="138"/>
      <c r="AE23" s="138" t="s">
        <v>170</v>
      </c>
      <c r="AF23" s="138">
        <v>0</v>
      </c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</row>
    <row r="24" spans="1:58" outlineLevel="1" x14ac:dyDescent="0.25">
      <c r="A24" s="143"/>
      <c r="B24" s="144"/>
      <c r="C24" s="252"/>
      <c r="D24" s="253"/>
      <c r="E24" s="253"/>
      <c r="F24" s="253"/>
      <c r="G24" s="253"/>
      <c r="H24" s="145"/>
      <c r="I24" s="145"/>
      <c r="J24" s="145"/>
      <c r="K24" s="145"/>
      <c r="L24" s="184"/>
      <c r="M24" s="191"/>
      <c r="N24" s="145"/>
      <c r="O24" s="145"/>
      <c r="P24" s="145"/>
      <c r="Q24" s="145"/>
      <c r="R24" s="145"/>
      <c r="S24" s="145"/>
      <c r="T24" s="145"/>
      <c r="U24" s="145"/>
      <c r="V24" s="145"/>
      <c r="W24" s="138"/>
      <c r="X24" s="138"/>
      <c r="Y24" s="138"/>
      <c r="Z24" s="138"/>
      <c r="AA24" s="138"/>
      <c r="AB24" s="138"/>
      <c r="AC24" s="138"/>
      <c r="AD24" s="138"/>
      <c r="AE24" s="138" t="s">
        <v>162</v>
      </c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</row>
    <row r="25" spans="1:58" outlineLevel="1" x14ac:dyDescent="0.25">
      <c r="A25" s="153">
        <v>5</v>
      </c>
      <c r="B25" s="154" t="s">
        <v>184</v>
      </c>
      <c r="C25" s="161" t="s">
        <v>185</v>
      </c>
      <c r="D25" s="155" t="s">
        <v>186</v>
      </c>
      <c r="E25" s="179">
        <v>7.665</v>
      </c>
      <c r="F25" s="183"/>
      <c r="G25" s="190">
        <f>ROUND(E25*F25,2)</f>
        <v>0</v>
      </c>
      <c r="H25" s="156"/>
      <c r="I25" s="157">
        <f>ROUND(E25*H25,2)</f>
        <v>0</v>
      </c>
      <c r="J25" s="156"/>
      <c r="K25" s="157">
        <f>ROUND(E25*J25,2)</f>
        <v>0</v>
      </c>
      <c r="L25" s="179">
        <v>21</v>
      </c>
      <c r="M25" s="190">
        <f>G25*(1+L25/100)</f>
        <v>0</v>
      </c>
      <c r="N25" s="157">
        <v>2.53043</v>
      </c>
      <c r="O25" s="157">
        <f>ROUND(E25*N25,2)</f>
        <v>19.399999999999999</v>
      </c>
      <c r="P25" s="157">
        <v>0</v>
      </c>
      <c r="Q25" s="157">
        <f>ROUND(E25*P25,2)</f>
        <v>0</v>
      </c>
      <c r="R25" s="158" t="s">
        <v>159</v>
      </c>
      <c r="S25" s="145">
        <v>0</v>
      </c>
      <c r="T25" s="145">
        <f>ROUND(E25*S25,2)</f>
        <v>0</v>
      </c>
      <c r="U25" s="145"/>
      <c r="V25" s="145" t="s">
        <v>165</v>
      </c>
      <c r="W25" s="138"/>
      <c r="X25" s="138"/>
      <c r="Y25" s="138"/>
      <c r="Z25" s="138"/>
      <c r="AA25" s="138"/>
      <c r="AB25" s="138"/>
      <c r="AC25" s="138"/>
      <c r="AD25" s="138"/>
      <c r="AE25" s="138" t="s">
        <v>166</v>
      </c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</row>
    <row r="26" spans="1:58" outlineLevel="1" x14ac:dyDescent="0.25">
      <c r="A26" s="143"/>
      <c r="B26" s="144"/>
      <c r="C26" s="162" t="s">
        <v>187</v>
      </c>
      <c r="D26" s="146"/>
      <c r="E26" s="180">
        <v>6.9749999999999996</v>
      </c>
      <c r="F26" s="184"/>
      <c r="G26" s="191"/>
      <c r="H26" s="145"/>
      <c r="I26" s="145"/>
      <c r="J26" s="145"/>
      <c r="K26" s="145"/>
      <c r="L26" s="184"/>
      <c r="M26" s="191"/>
      <c r="N26" s="145"/>
      <c r="O26" s="145"/>
      <c r="P26" s="145"/>
      <c r="Q26" s="145"/>
      <c r="R26" s="145"/>
      <c r="S26" s="145"/>
      <c r="T26" s="145"/>
      <c r="U26" s="145"/>
      <c r="V26" s="145"/>
      <c r="W26" s="138"/>
      <c r="X26" s="138"/>
      <c r="Y26" s="138"/>
      <c r="Z26" s="138"/>
      <c r="AA26" s="138"/>
      <c r="AB26" s="138"/>
      <c r="AC26" s="138"/>
      <c r="AD26" s="138"/>
      <c r="AE26" s="138" t="s">
        <v>170</v>
      </c>
      <c r="AF26" s="138">
        <v>0</v>
      </c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</row>
    <row r="27" spans="1:58" outlineLevel="1" x14ac:dyDescent="0.25">
      <c r="A27" s="143"/>
      <c r="B27" s="144"/>
      <c r="C27" s="162" t="s">
        <v>171</v>
      </c>
      <c r="D27" s="146"/>
      <c r="E27" s="180">
        <v>0.69</v>
      </c>
      <c r="F27" s="184"/>
      <c r="G27" s="191"/>
      <c r="H27" s="145"/>
      <c r="I27" s="145"/>
      <c r="J27" s="145"/>
      <c r="K27" s="145"/>
      <c r="L27" s="184"/>
      <c r="M27" s="191"/>
      <c r="N27" s="145"/>
      <c r="O27" s="145"/>
      <c r="P27" s="145"/>
      <c r="Q27" s="145"/>
      <c r="R27" s="145"/>
      <c r="S27" s="145"/>
      <c r="T27" s="145"/>
      <c r="U27" s="145"/>
      <c r="V27" s="145"/>
      <c r="W27" s="138"/>
      <c r="X27" s="138"/>
      <c r="Y27" s="138"/>
      <c r="Z27" s="138"/>
      <c r="AA27" s="138"/>
      <c r="AB27" s="138"/>
      <c r="AC27" s="138"/>
      <c r="AD27" s="138"/>
      <c r="AE27" s="138" t="s">
        <v>170</v>
      </c>
      <c r="AF27" s="138">
        <v>0</v>
      </c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</row>
    <row r="28" spans="1:58" outlineLevel="1" x14ac:dyDescent="0.25">
      <c r="A28" s="143"/>
      <c r="B28" s="144"/>
      <c r="C28" s="162" t="s">
        <v>188</v>
      </c>
      <c r="D28" s="146"/>
      <c r="E28" s="180"/>
      <c r="F28" s="184"/>
      <c r="G28" s="191"/>
      <c r="H28" s="145"/>
      <c r="I28" s="145"/>
      <c r="J28" s="145"/>
      <c r="K28" s="145"/>
      <c r="L28" s="184"/>
      <c r="M28" s="191"/>
      <c r="N28" s="145"/>
      <c r="O28" s="145"/>
      <c r="P28" s="145"/>
      <c r="Q28" s="145"/>
      <c r="R28" s="145"/>
      <c r="S28" s="145"/>
      <c r="T28" s="145"/>
      <c r="U28" s="145"/>
      <c r="V28" s="145"/>
      <c r="W28" s="138"/>
      <c r="X28" s="138"/>
      <c r="Y28" s="138"/>
      <c r="Z28" s="138"/>
      <c r="AA28" s="138"/>
      <c r="AB28" s="138"/>
      <c r="AC28" s="138"/>
      <c r="AD28" s="138"/>
      <c r="AE28" s="138" t="s">
        <v>170</v>
      </c>
      <c r="AF28" s="138">
        <v>0</v>
      </c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</row>
    <row r="29" spans="1:58" outlineLevel="1" x14ac:dyDescent="0.25">
      <c r="A29" s="143"/>
      <c r="B29" s="144"/>
      <c r="C29" s="252"/>
      <c r="D29" s="253"/>
      <c r="E29" s="253"/>
      <c r="F29" s="253"/>
      <c r="G29" s="253"/>
      <c r="H29" s="145"/>
      <c r="I29" s="145"/>
      <c r="J29" s="145"/>
      <c r="K29" s="145"/>
      <c r="L29" s="184"/>
      <c r="M29" s="191"/>
      <c r="N29" s="145"/>
      <c r="O29" s="145"/>
      <c r="P29" s="145"/>
      <c r="Q29" s="145"/>
      <c r="R29" s="145"/>
      <c r="S29" s="145"/>
      <c r="T29" s="145"/>
      <c r="U29" s="145"/>
      <c r="V29" s="145"/>
      <c r="W29" s="138"/>
      <c r="X29" s="138"/>
      <c r="Y29" s="138"/>
      <c r="Z29" s="138"/>
      <c r="AA29" s="138"/>
      <c r="AB29" s="138"/>
      <c r="AC29" s="138"/>
      <c r="AD29" s="138"/>
      <c r="AE29" s="138" t="s">
        <v>162</v>
      </c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</row>
    <row r="30" spans="1:58" ht="20.399999999999999" outlineLevel="1" x14ac:dyDescent="0.25">
      <c r="A30" s="153">
        <v>6</v>
      </c>
      <c r="B30" s="154" t="s">
        <v>189</v>
      </c>
      <c r="C30" s="161" t="s">
        <v>190</v>
      </c>
      <c r="D30" s="155" t="s">
        <v>158</v>
      </c>
      <c r="E30" s="179">
        <v>27.104500000000002</v>
      </c>
      <c r="F30" s="183"/>
      <c r="G30" s="190">
        <f>ROUND(E30*F30,2)</f>
        <v>0</v>
      </c>
      <c r="H30" s="156"/>
      <c r="I30" s="157">
        <f>ROUND(E30*H30,2)</f>
        <v>0</v>
      </c>
      <c r="J30" s="156"/>
      <c r="K30" s="157">
        <f>ROUND(E30*J30,2)</f>
        <v>0</v>
      </c>
      <c r="L30" s="179">
        <v>21</v>
      </c>
      <c r="M30" s="190">
        <f>G30*(1+L30/100)</f>
        <v>0</v>
      </c>
      <c r="N30" s="157">
        <v>3.6634199999999999</v>
      </c>
      <c r="O30" s="157">
        <f>ROUND(E30*N30,2)</f>
        <v>99.3</v>
      </c>
      <c r="P30" s="157">
        <v>0</v>
      </c>
      <c r="Q30" s="157">
        <f>ROUND(E30*P30,2)</f>
        <v>0</v>
      </c>
      <c r="R30" s="158" t="s">
        <v>159</v>
      </c>
      <c r="S30" s="145">
        <v>0</v>
      </c>
      <c r="T30" s="145">
        <f>ROUND(E30*S30,2)</f>
        <v>0</v>
      </c>
      <c r="U30" s="145"/>
      <c r="V30" s="145" t="s">
        <v>165</v>
      </c>
      <c r="W30" s="138"/>
      <c r="X30" s="138"/>
      <c r="Y30" s="138"/>
      <c r="Z30" s="138"/>
      <c r="AA30" s="138"/>
      <c r="AB30" s="138"/>
      <c r="AC30" s="138"/>
      <c r="AD30" s="138"/>
      <c r="AE30" s="138" t="s">
        <v>166</v>
      </c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</row>
    <row r="31" spans="1:58" outlineLevel="1" x14ac:dyDescent="0.25">
      <c r="A31" s="143"/>
      <c r="B31" s="144"/>
      <c r="C31" s="250" t="s">
        <v>191</v>
      </c>
      <c r="D31" s="251"/>
      <c r="E31" s="251"/>
      <c r="F31" s="251"/>
      <c r="G31" s="251"/>
      <c r="H31" s="145"/>
      <c r="I31" s="145"/>
      <c r="J31" s="145"/>
      <c r="K31" s="145"/>
      <c r="L31" s="184"/>
      <c r="M31" s="191"/>
      <c r="N31" s="145"/>
      <c r="O31" s="145"/>
      <c r="P31" s="145"/>
      <c r="Q31" s="145"/>
      <c r="R31" s="145"/>
      <c r="S31" s="145"/>
      <c r="T31" s="145"/>
      <c r="U31" s="145"/>
      <c r="V31" s="145"/>
      <c r="W31" s="138"/>
      <c r="X31" s="138"/>
      <c r="Y31" s="138"/>
      <c r="Z31" s="138"/>
      <c r="AA31" s="138"/>
      <c r="AB31" s="138"/>
      <c r="AC31" s="138"/>
      <c r="AD31" s="138"/>
      <c r="AE31" s="138" t="s">
        <v>168</v>
      </c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</row>
    <row r="32" spans="1:58" outlineLevel="1" x14ac:dyDescent="0.25">
      <c r="A32" s="143"/>
      <c r="B32" s="144"/>
      <c r="C32" s="162" t="s">
        <v>192</v>
      </c>
      <c r="D32" s="146"/>
      <c r="E32" s="180">
        <v>26</v>
      </c>
      <c r="F32" s="184"/>
      <c r="G32" s="191"/>
      <c r="H32" s="145"/>
      <c r="I32" s="145"/>
      <c r="J32" s="145"/>
      <c r="K32" s="145"/>
      <c r="L32" s="184"/>
      <c r="M32" s="191"/>
      <c r="N32" s="145"/>
      <c r="O32" s="145"/>
      <c r="P32" s="145"/>
      <c r="Q32" s="145"/>
      <c r="R32" s="145"/>
      <c r="S32" s="145"/>
      <c r="T32" s="145"/>
      <c r="U32" s="145"/>
      <c r="V32" s="145"/>
      <c r="W32" s="138"/>
      <c r="X32" s="138"/>
      <c r="Y32" s="138"/>
      <c r="Z32" s="138"/>
      <c r="AA32" s="138"/>
      <c r="AB32" s="138"/>
      <c r="AC32" s="138"/>
      <c r="AD32" s="138"/>
      <c r="AE32" s="138" t="s">
        <v>170</v>
      </c>
      <c r="AF32" s="138">
        <v>0</v>
      </c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</row>
    <row r="33" spans="1:58" outlineLevel="1" x14ac:dyDescent="0.25">
      <c r="A33" s="143"/>
      <c r="B33" s="144"/>
      <c r="C33" s="162" t="s">
        <v>193</v>
      </c>
      <c r="D33" s="146"/>
      <c r="E33" s="180">
        <v>1.1045</v>
      </c>
      <c r="F33" s="184"/>
      <c r="G33" s="191"/>
      <c r="H33" s="145"/>
      <c r="I33" s="145"/>
      <c r="J33" s="145"/>
      <c r="K33" s="145"/>
      <c r="L33" s="184"/>
      <c r="M33" s="191"/>
      <c r="N33" s="145"/>
      <c r="O33" s="145"/>
      <c r="P33" s="145"/>
      <c r="Q33" s="145"/>
      <c r="R33" s="145"/>
      <c r="S33" s="145"/>
      <c r="T33" s="145"/>
      <c r="U33" s="145"/>
      <c r="V33" s="145"/>
      <c r="W33" s="138"/>
      <c r="X33" s="138"/>
      <c r="Y33" s="138"/>
      <c r="Z33" s="138"/>
      <c r="AA33" s="138"/>
      <c r="AB33" s="138"/>
      <c r="AC33" s="138"/>
      <c r="AD33" s="138"/>
      <c r="AE33" s="138" t="s">
        <v>170</v>
      </c>
      <c r="AF33" s="138">
        <v>0</v>
      </c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</row>
    <row r="34" spans="1:58" outlineLevel="1" x14ac:dyDescent="0.25">
      <c r="A34" s="143"/>
      <c r="B34" s="144"/>
      <c r="C34" s="252"/>
      <c r="D34" s="253"/>
      <c r="E34" s="253"/>
      <c r="F34" s="253"/>
      <c r="G34" s="253"/>
      <c r="H34" s="145"/>
      <c r="I34" s="145"/>
      <c r="J34" s="145"/>
      <c r="K34" s="145"/>
      <c r="L34" s="184"/>
      <c r="M34" s="191"/>
      <c r="N34" s="145"/>
      <c r="O34" s="145"/>
      <c r="P34" s="145"/>
      <c r="Q34" s="145"/>
      <c r="R34" s="145"/>
      <c r="S34" s="145"/>
      <c r="T34" s="145"/>
      <c r="U34" s="145"/>
      <c r="V34" s="145"/>
      <c r="W34" s="138"/>
      <c r="X34" s="138"/>
      <c r="Y34" s="138"/>
      <c r="Z34" s="138"/>
      <c r="AA34" s="138"/>
      <c r="AB34" s="138"/>
      <c r="AC34" s="138"/>
      <c r="AD34" s="138"/>
      <c r="AE34" s="138" t="s">
        <v>162</v>
      </c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</row>
    <row r="35" spans="1:58" x14ac:dyDescent="0.25">
      <c r="A35" s="148" t="s">
        <v>154</v>
      </c>
      <c r="B35" s="149" t="s">
        <v>52</v>
      </c>
      <c r="C35" s="160" t="s">
        <v>73</v>
      </c>
      <c r="D35" s="150"/>
      <c r="E35" s="178"/>
      <c r="F35" s="178"/>
      <c r="G35" s="189">
        <f>SUMIF(AE36:AE87,"&lt;&gt;NOR",G36:G87)</f>
        <v>0</v>
      </c>
      <c r="H35" s="151"/>
      <c r="I35" s="151">
        <f>SUM(I36:I87)</f>
        <v>0</v>
      </c>
      <c r="J35" s="151"/>
      <c r="K35" s="151">
        <f>SUM(K36:K87)</f>
        <v>0</v>
      </c>
      <c r="L35" s="178"/>
      <c r="M35" s="189">
        <f>SUM(M36:M87)</f>
        <v>0</v>
      </c>
      <c r="N35" s="151"/>
      <c r="O35" s="151">
        <f>SUM(O36:O87)</f>
        <v>79.089999999999989</v>
      </c>
      <c r="P35" s="151"/>
      <c r="Q35" s="151">
        <f>SUM(Q36:Q87)</f>
        <v>0</v>
      </c>
      <c r="R35" s="152"/>
      <c r="S35" s="147"/>
      <c r="T35" s="147">
        <f>SUM(T36:T87)</f>
        <v>229.08</v>
      </c>
      <c r="U35" s="147"/>
      <c r="V35" s="147"/>
      <c r="AE35" t="s">
        <v>155</v>
      </c>
    </row>
    <row r="36" spans="1:58" ht="20.399999999999999" outlineLevel="1" x14ac:dyDescent="0.25">
      <c r="A36" s="153">
        <v>7</v>
      </c>
      <c r="B36" s="154" t="s">
        <v>194</v>
      </c>
      <c r="C36" s="161" t="s">
        <v>195</v>
      </c>
      <c r="D36" s="155" t="s">
        <v>174</v>
      </c>
      <c r="E36" s="179">
        <v>3.7124999999999999</v>
      </c>
      <c r="F36" s="183"/>
      <c r="G36" s="190">
        <f>ROUND(E36*F36,2)</f>
        <v>0</v>
      </c>
      <c r="H36" s="156"/>
      <c r="I36" s="157">
        <f>ROUND(E36*H36,2)</f>
        <v>0</v>
      </c>
      <c r="J36" s="156"/>
      <c r="K36" s="157">
        <f>ROUND(E36*J36,2)</f>
        <v>0</v>
      </c>
      <c r="L36" s="179">
        <v>21</v>
      </c>
      <c r="M36" s="190">
        <f>G36*(1+L36/100)</f>
        <v>0</v>
      </c>
      <c r="N36" s="157">
        <v>0.17454</v>
      </c>
      <c r="O36" s="157">
        <f>ROUND(E36*N36,2)</f>
        <v>0.65</v>
      </c>
      <c r="P36" s="157">
        <v>0</v>
      </c>
      <c r="Q36" s="157">
        <f>ROUND(E36*P36,2)</f>
        <v>0</v>
      </c>
      <c r="R36" s="158" t="s">
        <v>159</v>
      </c>
      <c r="S36" s="145">
        <v>0.97</v>
      </c>
      <c r="T36" s="145">
        <f>ROUND(E36*S36,2)</f>
        <v>3.6</v>
      </c>
      <c r="U36" s="145"/>
      <c r="V36" s="145" t="s">
        <v>160</v>
      </c>
      <c r="W36" s="138"/>
      <c r="X36" s="138"/>
      <c r="Y36" s="138"/>
      <c r="Z36" s="138"/>
      <c r="AA36" s="138"/>
      <c r="AB36" s="138"/>
      <c r="AC36" s="138"/>
      <c r="AD36" s="138"/>
      <c r="AE36" s="138" t="s">
        <v>161</v>
      </c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</row>
    <row r="37" spans="1:58" outlineLevel="1" x14ac:dyDescent="0.25">
      <c r="A37" s="143"/>
      <c r="B37" s="144"/>
      <c r="C37" s="250" t="s">
        <v>196</v>
      </c>
      <c r="D37" s="251"/>
      <c r="E37" s="251"/>
      <c r="F37" s="251"/>
      <c r="G37" s="251"/>
      <c r="H37" s="145"/>
      <c r="I37" s="145"/>
      <c r="J37" s="145"/>
      <c r="K37" s="145"/>
      <c r="L37" s="184"/>
      <c r="M37" s="191"/>
      <c r="N37" s="145"/>
      <c r="O37" s="145"/>
      <c r="P37" s="145"/>
      <c r="Q37" s="145"/>
      <c r="R37" s="145"/>
      <c r="S37" s="145"/>
      <c r="T37" s="145"/>
      <c r="U37" s="145"/>
      <c r="V37" s="145"/>
      <c r="W37" s="138"/>
      <c r="X37" s="138"/>
      <c r="Y37" s="138"/>
      <c r="Z37" s="138"/>
      <c r="AA37" s="138"/>
      <c r="AB37" s="138"/>
      <c r="AC37" s="138"/>
      <c r="AD37" s="138"/>
      <c r="AE37" s="138" t="s">
        <v>168</v>
      </c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</row>
    <row r="38" spans="1:58" outlineLevel="1" x14ac:dyDescent="0.25">
      <c r="A38" s="143"/>
      <c r="B38" s="144"/>
      <c r="C38" s="162" t="s">
        <v>197</v>
      </c>
      <c r="D38" s="146"/>
      <c r="E38" s="180">
        <v>2.4750000000000001</v>
      </c>
      <c r="F38" s="184"/>
      <c r="G38" s="191"/>
      <c r="H38" s="145"/>
      <c r="I38" s="145"/>
      <c r="J38" s="145"/>
      <c r="K38" s="145"/>
      <c r="L38" s="184"/>
      <c r="M38" s="191"/>
      <c r="N38" s="145"/>
      <c r="O38" s="145"/>
      <c r="P38" s="145"/>
      <c r="Q38" s="145"/>
      <c r="R38" s="145"/>
      <c r="S38" s="145"/>
      <c r="T38" s="145"/>
      <c r="U38" s="145"/>
      <c r="V38" s="145"/>
      <c r="W38" s="138"/>
      <c r="X38" s="138"/>
      <c r="Y38" s="138"/>
      <c r="Z38" s="138"/>
      <c r="AA38" s="138"/>
      <c r="AB38" s="138"/>
      <c r="AC38" s="138"/>
      <c r="AD38" s="138"/>
      <c r="AE38" s="138" t="s">
        <v>170</v>
      </c>
      <c r="AF38" s="138">
        <v>0</v>
      </c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</row>
    <row r="39" spans="1:58" outlineLevel="1" x14ac:dyDescent="0.25">
      <c r="A39" s="143"/>
      <c r="B39" s="144"/>
      <c r="C39" s="162" t="s">
        <v>198</v>
      </c>
      <c r="D39" s="146"/>
      <c r="E39" s="180">
        <v>1.2375</v>
      </c>
      <c r="F39" s="184"/>
      <c r="G39" s="191"/>
      <c r="H39" s="145"/>
      <c r="I39" s="145"/>
      <c r="J39" s="145"/>
      <c r="K39" s="145"/>
      <c r="L39" s="184"/>
      <c r="M39" s="191"/>
      <c r="N39" s="145"/>
      <c r="O39" s="145"/>
      <c r="P39" s="145"/>
      <c r="Q39" s="145"/>
      <c r="R39" s="145"/>
      <c r="S39" s="145"/>
      <c r="T39" s="145"/>
      <c r="U39" s="145"/>
      <c r="V39" s="145"/>
      <c r="W39" s="138"/>
      <c r="X39" s="138"/>
      <c r="Y39" s="138"/>
      <c r="Z39" s="138"/>
      <c r="AA39" s="138"/>
      <c r="AB39" s="138"/>
      <c r="AC39" s="138"/>
      <c r="AD39" s="138"/>
      <c r="AE39" s="138" t="s">
        <v>170</v>
      </c>
      <c r="AF39" s="138">
        <v>0</v>
      </c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</row>
    <row r="40" spans="1:58" outlineLevel="1" x14ac:dyDescent="0.25">
      <c r="A40" s="143"/>
      <c r="B40" s="144"/>
      <c r="C40" s="252"/>
      <c r="D40" s="253"/>
      <c r="E40" s="253"/>
      <c r="F40" s="253"/>
      <c r="G40" s="253"/>
      <c r="H40" s="145"/>
      <c r="I40" s="145"/>
      <c r="J40" s="145"/>
      <c r="K40" s="145"/>
      <c r="L40" s="184"/>
      <c r="M40" s="191"/>
      <c r="N40" s="145"/>
      <c r="O40" s="145"/>
      <c r="P40" s="145"/>
      <c r="Q40" s="145"/>
      <c r="R40" s="145"/>
      <c r="S40" s="145"/>
      <c r="T40" s="145"/>
      <c r="U40" s="145"/>
      <c r="V40" s="145"/>
      <c r="W40" s="138"/>
      <c r="X40" s="138"/>
      <c r="Y40" s="138"/>
      <c r="Z40" s="138"/>
      <c r="AA40" s="138"/>
      <c r="AB40" s="138"/>
      <c r="AC40" s="138"/>
      <c r="AD40" s="138"/>
      <c r="AE40" s="138" t="s">
        <v>162</v>
      </c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</row>
    <row r="41" spans="1:58" outlineLevel="1" x14ac:dyDescent="0.25">
      <c r="A41" s="153">
        <v>8</v>
      </c>
      <c r="B41" s="154" t="s">
        <v>199</v>
      </c>
      <c r="C41" s="161" t="s">
        <v>200</v>
      </c>
      <c r="D41" s="155" t="s">
        <v>174</v>
      </c>
      <c r="E41" s="179">
        <v>65</v>
      </c>
      <c r="F41" s="183"/>
      <c r="G41" s="190">
        <f>ROUND(E41*F41,2)</f>
        <v>0</v>
      </c>
      <c r="H41" s="156"/>
      <c r="I41" s="157">
        <f>ROUND(E41*H41,2)</f>
        <v>0</v>
      </c>
      <c r="J41" s="156"/>
      <c r="K41" s="157">
        <f>ROUND(E41*J41,2)</f>
        <v>0</v>
      </c>
      <c r="L41" s="179">
        <v>21</v>
      </c>
      <c r="M41" s="190">
        <f>G41*(1+L41/100)</f>
        <v>0</v>
      </c>
      <c r="N41" s="157">
        <v>0.75124999999999997</v>
      </c>
      <c r="O41" s="157">
        <f>ROUND(E41*N41,2)</f>
        <v>48.83</v>
      </c>
      <c r="P41" s="157">
        <v>0</v>
      </c>
      <c r="Q41" s="157">
        <f>ROUND(E41*P41,2)</f>
        <v>0</v>
      </c>
      <c r="R41" s="158" t="s">
        <v>159</v>
      </c>
      <c r="S41" s="145">
        <v>0.93</v>
      </c>
      <c r="T41" s="145">
        <f>ROUND(E41*S41,2)</f>
        <v>60.45</v>
      </c>
      <c r="U41" s="145"/>
      <c r="V41" s="145" t="s">
        <v>160</v>
      </c>
      <c r="W41" s="138"/>
      <c r="X41" s="138"/>
      <c r="Y41" s="138"/>
      <c r="Z41" s="138"/>
      <c r="AA41" s="138"/>
      <c r="AB41" s="138"/>
      <c r="AC41" s="138"/>
      <c r="AD41" s="138"/>
      <c r="AE41" s="138" t="s">
        <v>161</v>
      </c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</row>
    <row r="42" spans="1:58" outlineLevel="1" x14ac:dyDescent="0.25">
      <c r="A42" s="143"/>
      <c r="B42" s="144"/>
      <c r="C42" s="250" t="s">
        <v>201</v>
      </c>
      <c r="D42" s="251"/>
      <c r="E42" s="251"/>
      <c r="F42" s="251"/>
      <c r="G42" s="251"/>
      <c r="H42" s="145"/>
      <c r="I42" s="145"/>
      <c r="J42" s="145"/>
      <c r="K42" s="145"/>
      <c r="L42" s="184"/>
      <c r="M42" s="191"/>
      <c r="N42" s="145"/>
      <c r="O42" s="145"/>
      <c r="P42" s="145"/>
      <c r="Q42" s="145"/>
      <c r="R42" s="145"/>
      <c r="S42" s="145"/>
      <c r="T42" s="145"/>
      <c r="U42" s="145"/>
      <c r="V42" s="145"/>
      <c r="W42" s="138"/>
      <c r="X42" s="138"/>
      <c r="Y42" s="138"/>
      <c r="Z42" s="138"/>
      <c r="AA42" s="138"/>
      <c r="AB42" s="138"/>
      <c r="AC42" s="138"/>
      <c r="AD42" s="138"/>
      <c r="AE42" s="138" t="s">
        <v>168</v>
      </c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</row>
    <row r="43" spans="1:58" outlineLevel="1" x14ac:dyDescent="0.25">
      <c r="A43" s="143"/>
      <c r="B43" s="144"/>
      <c r="C43" s="162" t="s">
        <v>202</v>
      </c>
      <c r="D43" s="146"/>
      <c r="E43" s="180">
        <v>22.5</v>
      </c>
      <c r="F43" s="184"/>
      <c r="G43" s="191"/>
      <c r="H43" s="145"/>
      <c r="I43" s="145"/>
      <c r="J43" s="145"/>
      <c r="K43" s="145"/>
      <c r="L43" s="184"/>
      <c r="M43" s="191"/>
      <c r="N43" s="145"/>
      <c r="O43" s="145"/>
      <c r="P43" s="145"/>
      <c r="Q43" s="145"/>
      <c r="R43" s="145"/>
      <c r="S43" s="145"/>
      <c r="T43" s="145"/>
      <c r="U43" s="145"/>
      <c r="V43" s="145"/>
      <c r="W43" s="138"/>
      <c r="X43" s="138"/>
      <c r="Y43" s="138"/>
      <c r="Z43" s="138"/>
      <c r="AA43" s="138"/>
      <c r="AB43" s="138"/>
      <c r="AC43" s="138"/>
      <c r="AD43" s="138"/>
      <c r="AE43" s="138" t="s">
        <v>170</v>
      </c>
      <c r="AF43" s="138">
        <v>0</v>
      </c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</row>
    <row r="44" spans="1:58" outlineLevel="1" x14ac:dyDescent="0.25">
      <c r="A44" s="143"/>
      <c r="B44" s="144"/>
      <c r="C44" s="162" t="s">
        <v>203</v>
      </c>
      <c r="D44" s="146"/>
      <c r="E44" s="180">
        <v>20</v>
      </c>
      <c r="F44" s="184"/>
      <c r="G44" s="191"/>
      <c r="H44" s="145"/>
      <c r="I44" s="145"/>
      <c r="J44" s="145"/>
      <c r="K44" s="145"/>
      <c r="L44" s="184"/>
      <c r="M44" s="191"/>
      <c r="N44" s="145"/>
      <c r="O44" s="145"/>
      <c r="P44" s="145"/>
      <c r="Q44" s="145"/>
      <c r="R44" s="145"/>
      <c r="S44" s="145"/>
      <c r="T44" s="145"/>
      <c r="U44" s="145"/>
      <c r="V44" s="145"/>
      <c r="W44" s="138"/>
      <c r="X44" s="138"/>
      <c r="Y44" s="138"/>
      <c r="Z44" s="138"/>
      <c r="AA44" s="138"/>
      <c r="AB44" s="138"/>
      <c r="AC44" s="138"/>
      <c r="AD44" s="138"/>
      <c r="AE44" s="138" t="s">
        <v>170</v>
      </c>
      <c r="AF44" s="138">
        <v>0</v>
      </c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</row>
    <row r="45" spans="1:58" outlineLevel="1" x14ac:dyDescent="0.25">
      <c r="A45" s="143"/>
      <c r="B45" s="144"/>
      <c r="C45" s="162" t="s">
        <v>202</v>
      </c>
      <c r="D45" s="146"/>
      <c r="E45" s="180">
        <v>22.5</v>
      </c>
      <c r="F45" s="184"/>
      <c r="G45" s="191"/>
      <c r="H45" s="145"/>
      <c r="I45" s="145"/>
      <c r="J45" s="145"/>
      <c r="K45" s="145"/>
      <c r="L45" s="184"/>
      <c r="M45" s="191"/>
      <c r="N45" s="145"/>
      <c r="O45" s="145"/>
      <c r="P45" s="145"/>
      <c r="Q45" s="145"/>
      <c r="R45" s="145"/>
      <c r="S45" s="145"/>
      <c r="T45" s="145"/>
      <c r="U45" s="145"/>
      <c r="V45" s="145"/>
      <c r="W45" s="138"/>
      <c r="X45" s="138"/>
      <c r="Y45" s="138"/>
      <c r="Z45" s="138"/>
      <c r="AA45" s="138"/>
      <c r="AB45" s="138"/>
      <c r="AC45" s="138"/>
      <c r="AD45" s="138"/>
      <c r="AE45" s="138" t="s">
        <v>170</v>
      </c>
      <c r="AF45" s="138">
        <v>0</v>
      </c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</row>
    <row r="46" spans="1:58" outlineLevel="1" x14ac:dyDescent="0.25">
      <c r="A46" s="143"/>
      <c r="B46" s="144"/>
      <c r="C46" s="252"/>
      <c r="D46" s="253"/>
      <c r="E46" s="253"/>
      <c r="F46" s="253"/>
      <c r="G46" s="253"/>
      <c r="H46" s="145"/>
      <c r="I46" s="145"/>
      <c r="J46" s="145"/>
      <c r="K46" s="145"/>
      <c r="L46" s="184"/>
      <c r="M46" s="191"/>
      <c r="N46" s="145"/>
      <c r="O46" s="145"/>
      <c r="P46" s="145"/>
      <c r="Q46" s="145"/>
      <c r="R46" s="145"/>
      <c r="S46" s="145"/>
      <c r="T46" s="145"/>
      <c r="U46" s="145"/>
      <c r="V46" s="145"/>
      <c r="W46" s="138"/>
      <c r="X46" s="138"/>
      <c r="Y46" s="138"/>
      <c r="Z46" s="138"/>
      <c r="AA46" s="138"/>
      <c r="AB46" s="138"/>
      <c r="AC46" s="138"/>
      <c r="AD46" s="138"/>
      <c r="AE46" s="138" t="s">
        <v>162</v>
      </c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</row>
    <row r="47" spans="1:58" ht="20.399999999999999" outlineLevel="1" x14ac:dyDescent="0.25">
      <c r="A47" s="153">
        <v>9</v>
      </c>
      <c r="B47" s="154" t="s">
        <v>204</v>
      </c>
      <c r="C47" s="161" t="s">
        <v>205</v>
      </c>
      <c r="D47" s="155" t="s">
        <v>174</v>
      </c>
      <c r="E47" s="179">
        <v>65</v>
      </c>
      <c r="F47" s="183"/>
      <c r="G47" s="190">
        <f>ROUND(E47*F47,2)</f>
        <v>0</v>
      </c>
      <c r="H47" s="156"/>
      <c r="I47" s="157">
        <f>ROUND(E47*H47,2)</f>
        <v>0</v>
      </c>
      <c r="J47" s="156"/>
      <c r="K47" s="157">
        <f>ROUND(E47*J47,2)</f>
        <v>0</v>
      </c>
      <c r="L47" s="179">
        <v>21</v>
      </c>
      <c r="M47" s="190">
        <f>G47*(1+L47/100)</f>
        <v>0</v>
      </c>
      <c r="N47" s="157">
        <v>0</v>
      </c>
      <c r="O47" s="157">
        <f>ROUND(E47*N47,2)</f>
        <v>0</v>
      </c>
      <c r="P47" s="157">
        <v>0</v>
      </c>
      <c r="Q47" s="157">
        <f>ROUND(E47*P47,2)</f>
        <v>0</v>
      </c>
      <c r="R47" s="158" t="s">
        <v>159</v>
      </c>
      <c r="S47" s="145">
        <v>0.93</v>
      </c>
      <c r="T47" s="145">
        <f>ROUND(E47*S47,2)</f>
        <v>60.45</v>
      </c>
      <c r="U47" s="145"/>
      <c r="V47" s="145" t="s">
        <v>160</v>
      </c>
      <c r="W47" s="138"/>
      <c r="X47" s="138"/>
      <c r="Y47" s="138"/>
      <c r="Z47" s="138"/>
      <c r="AA47" s="138"/>
      <c r="AB47" s="138"/>
      <c r="AC47" s="138"/>
      <c r="AD47" s="138"/>
      <c r="AE47" s="138" t="s">
        <v>161</v>
      </c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</row>
    <row r="48" spans="1:58" outlineLevel="1" x14ac:dyDescent="0.25">
      <c r="A48" s="143"/>
      <c r="B48" s="144"/>
      <c r="C48" s="250" t="s">
        <v>201</v>
      </c>
      <c r="D48" s="251"/>
      <c r="E48" s="251"/>
      <c r="F48" s="251"/>
      <c r="G48" s="251"/>
      <c r="H48" s="145"/>
      <c r="I48" s="145"/>
      <c r="J48" s="145"/>
      <c r="K48" s="145"/>
      <c r="L48" s="184"/>
      <c r="M48" s="191"/>
      <c r="N48" s="145"/>
      <c r="O48" s="145"/>
      <c r="P48" s="145"/>
      <c r="Q48" s="145"/>
      <c r="R48" s="145"/>
      <c r="S48" s="145"/>
      <c r="T48" s="145"/>
      <c r="U48" s="145"/>
      <c r="V48" s="145"/>
      <c r="W48" s="138"/>
      <c r="X48" s="138"/>
      <c r="Y48" s="138"/>
      <c r="Z48" s="138"/>
      <c r="AA48" s="138"/>
      <c r="AB48" s="138"/>
      <c r="AC48" s="138"/>
      <c r="AD48" s="138"/>
      <c r="AE48" s="138" t="s">
        <v>168</v>
      </c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</row>
    <row r="49" spans="1:58" outlineLevel="1" x14ac:dyDescent="0.25">
      <c r="A49" s="143"/>
      <c r="B49" s="144"/>
      <c r="C49" s="162" t="s">
        <v>202</v>
      </c>
      <c r="D49" s="146"/>
      <c r="E49" s="180">
        <v>22.5</v>
      </c>
      <c r="F49" s="184"/>
      <c r="G49" s="191"/>
      <c r="H49" s="145"/>
      <c r="I49" s="145"/>
      <c r="J49" s="145"/>
      <c r="K49" s="145"/>
      <c r="L49" s="184"/>
      <c r="M49" s="191"/>
      <c r="N49" s="145"/>
      <c r="O49" s="145"/>
      <c r="P49" s="145"/>
      <c r="Q49" s="145"/>
      <c r="R49" s="145"/>
      <c r="S49" s="145"/>
      <c r="T49" s="145"/>
      <c r="U49" s="145"/>
      <c r="V49" s="145"/>
      <c r="W49" s="138"/>
      <c r="X49" s="138"/>
      <c r="Y49" s="138"/>
      <c r="Z49" s="138"/>
      <c r="AA49" s="138"/>
      <c r="AB49" s="138"/>
      <c r="AC49" s="138"/>
      <c r="AD49" s="138"/>
      <c r="AE49" s="138" t="s">
        <v>170</v>
      </c>
      <c r="AF49" s="138">
        <v>0</v>
      </c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</row>
    <row r="50" spans="1:58" outlineLevel="1" x14ac:dyDescent="0.25">
      <c r="A50" s="143"/>
      <c r="B50" s="144"/>
      <c r="C50" s="162" t="s">
        <v>203</v>
      </c>
      <c r="D50" s="146"/>
      <c r="E50" s="180">
        <v>20</v>
      </c>
      <c r="F50" s="184"/>
      <c r="G50" s="191"/>
      <c r="H50" s="145"/>
      <c r="I50" s="145"/>
      <c r="J50" s="145"/>
      <c r="K50" s="145"/>
      <c r="L50" s="184"/>
      <c r="M50" s="191"/>
      <c r="N50" s="145"/>
      <c r="O50" s="145"/>
      <c r="P50" s="145"/>
      <c r="Q50" s="145"/>
      <c r="R50" s="145"/>
      <c r="S50" s="145"/>
      <c r="T50" s="145"/>
      <c r="U50" s="145"/>
      <c r="V50" s="145"/>
      <c r="W50" s="138"/>
      <c r="X50" s="138"/>
      <c r="Y50" s="138"/>
      <c r="Z50" s="138"/>
      <c r="AA50" s="138"/>
      <c r="AB50" s="138"/>
      <c r="AC50" s="138"/>
      <c r="AD50" s="138"/>
      <c r="AE50" s="138" t="s">
        <v>170</v>
      </c>
      <c r="AF50" s="138">
        <v>0</v>
      </c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</row>
    <row r="51" spans="1:58" outlineLevel="1" x14ac:dyDescent="0.25">
      <c r="A51" s="143"/>
      <c r="B51" s="144"/>
      <c r="C51" s="162" t="s">
        <v>202</v>
      </c>
      <c r="D51" s="146"/>
      <c r="E51" s="180">
        <v>22.5</v>
      </c>
      <c r="F51" s="184"/>
      <c r="G51" s="191"/>
      <c r="H51" s="145"/>
      <c r="I51" s="145"/>
      <c r="J51" s="145"/>
      <c r="K51" s="145"/>
      <c r="L51" s="184"/>
      <c r="M51" s="191"/>
      <c r="N51" s="145"/>
      <c r="O51" s="145"/>
      <c r="P51" s="145"/>
      <c r="Q51" s="145"/>
      <c r="R51" s="145"/>
      <c r="S51" s="145"/>
      <c r="T51" s="145"/>
      <c r="U51" s="145"/>
      <c r="V51" s="145"/>
      <c r="W51" s="138"/>
      <c r="X51" s="138"/>
      <c r="Y51" s="138"/>
      <c r="Z51" s="138"/>
      <c r="AA51" s="138"/>
      <c r="AB51" s="138"/>
      <c r="AC51" s="138"/>
      <c r="AD51" s="138"/>
      <c r="AE51" s="138" t="s">
        <v>170</v>
      </c>
      <c r="AF51" s="138">
        <v>0</v>
      </c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</row>
    <row r="52" spans="1:58" outlineLevel="1" x14ac:dyDescent="0.25">
      <c r="A52" s="143"/>
      <c r="B52" s="144"/>
      <c r="C52" s="252"/>
      <c r="D52" s="253"/>
      <c r="E52" s="253"/>
      <c r="F52" s="253"/>
      <c r="G52" s="253"/>
      <c r="H52" s="145"/>
      <c r="I52" s="145"/>
      <c r="J52" s="145"/>
      <c r="K52" s="145"/>
      <c r="L52" s="184"/>
      <c r="M52" s="191"/>
      <c r="N52" s="145"/>
      <c r="O52" s="145"/>
      <c r="P52" s="145"/>
      <c r="Q52" s="145"/>
      <c r="R52" s="145"/>
      <c r="S52" s="145"/>
      <c r="T52" s="145"/>
      <c r="U52" s="145"/>
      <c r="V52" s="145"/>
      <c r="W52" s="138"/>
      <c r="X52" s="138"/>
      <c r="Y52" s="138"/>
      <c r="Z52" s="138"/>
      <c r="AA52" s="138"/>
      <c r="AB52" s="138"/>
      <c r="AC52" s="138"/>
      <c r="AD52" s="138"/>
      <c r="AE52" s="138" t="s">
        <v>162</v>
      </c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</row>
    <row r="53" spans="1:58" ht="30.6" outlineLevel="1" x14ac:dyDescent="0.25">
      <c r="A53" s="153">
        <v>10</v>
      </c>
      <c r="B53" s="154" t="s">
        <v>206</v>
      </c>
      <c r="C53" s="161" t="s">
        <v>207</v>
      </c>
      <c r="D53" s="155" t="s">
        <v>174</v>
      </c>
      <c r="E53" s="179">
        <v>79.212500000000006</v>
      </c>
      <c r="F53" s="183"/>
      <c r="G53" s="190">
        <f>ROUND(E53*F53,2)</f>
        <v>0</v>
      </c>
      <c r="H53" s="156"/>
      <c r="I53" s="157">
        <f>ROUND(E53*H53,2)</f>
        <v>0</v>
      </c>
      <c r="J53" s="156"/>
      <c r="K53" s="157">
        <f>ROUND(E53*J53,2)</f>
        <v>0</v>
      </c>
      <c r="L53" s="179">
        <v>21</v>
      </c>
      <c r="M53" s="190">
        <f>G53*(1+L53/100)</f>
        <v>0</v>
      </c>
      <c r="N53" s="157">
        <v>0.30586000000000002</v>
      </c>
      <c r="O53" s="157">
        <f>ROUND(E53*N53,2)</f>
        <v>24.23</v>
      </c>
      <c r="P53" s="157">
        <v>0</v>
      </c>
      <c r="Q53" s="157">
        <f>ROUND(E53*P53,2)</f>
        <v>0</v>
      </c>
      <c r="R53" s="158" t="s">
        <v>159</v>
      </c>
      <c r="S53" s="145">
        <v>0.92</v>
      </c>
      <c r="T53" s="145">
        <f>ROUND(E53*S53,2)</f>
        <v>72.88</v>
      </c>
      <c r="U53" s="145"/>
      <c r="V53" s="145" t="s">
        <v>160</v>
      </c>
      <c r="W53" s="138"/>
      <c r="X53" s="138"/>
      <c r="Y53" s="138"/>
      <c r="Z53" s="138"/>
      <c r="AA53" s="138"/>
      <c r="AB53" s="138"/>
      <c r="AC53" s="138"/>
      <c r="AD53" s="138"/>
      <c r="AE53" s="138" t="s">
        <v>161</v>
      </c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</row>
    <row r="54" spans="1:58" outlineLevel="1" x14ac:dyDescent="0.25">
      <c r="A54" s="143"/>
      <c r="B54" s="144"/>
      <c r="C54" s="162" t="s">
        <v>208</v>
      </c>
      <c r="D54" s="146"/>
      <c r="E54" s="180">
        <v>31.9</v>
      </c>
      <c r="F54" s="184"/>
      <c r="G54" s="191"/>
      <c r="H54" s="145"/>
      <c r="I54" s="145"/>
      <c r="J54" s="145"/>
      <c r="K54" s="145"/>
      <c r="L54" s="184"/>
      <c r="M54" s="191"/>
      <c r="N54" s="145"/>
      <c r="O54" s="145"/>
      <c r="P54" s="145"/>
      <c r="Q54" s="145"/>
      <c r="R54" s="145"/>
      <c r="S54" s="145"/>
      <c r="T54" s="145"/>
      <c r="U54" s="145"/>
      <c r="V54" s="145"/>
      <c r="W54" s="138"/>
      <c r="X54" s="138"/>
      <c r="Y54" s="138"/>
      <c r="Z54" s="138"/>
      <c r="AA54" s="138"/>
      <c r="AB54" s="138"/>
      <c r="AC54" s="138"/>
      <c r="AD54" s="138"/>
      <c r="AE54" s="138" t="s">
        <v>170</v>
      </c>
      <c r="AF54" s="138">
        <v>0</v>
      </c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</row>
    <row r="55" spans="1:58" outlineLevel="1" x14ac:dyDescent="0.25">
      <c r="A55" s="143"/>
      <c r="B55" s="144"/>
      <c r="C55" s="162" t="s">
        <v>209</v>
      </c>
      <c r="D55" s="146"/>
      <c r="E55" s="180">
        <v>10.175000000000001</v>
      </c>
      <c r="F55" s="184"/>
      <c r="G55" s="191"/>
      <c r="H55" s="145"/>
      <c r="I55" s="145"/>
      <c r="J55" s="145"/>
      <c r="K55" s="145"/>
      <c r="L55" s="184"/>
      <c r="M55" s="191"/>
      <c r="N55" s="145"/>
      <c r="O55" s="145"/>
      <c r="P55" s="145"/>
      <c r="Q55" s="145"/>
      <c r="R55" s="145"/>
      <c r="S55" s="145"/>
      <c r="T55" s="145"/>
      <c r="U55" s="145"/>
      <c r="V55" s="145"/>
      <c r="W55" s="138"/>
      <c r="X55" s="138"/>
      <c r="Y55" s="138"/>
      <c r="Z55" s="138"/>
      <c r="AA55" s="138"/>
      <c r="AB55" s="138"/>
      <c r="AC55" s="138"/>
      <c r="AD55" s="138"/>
      <c r="AE55" s="138" t="s">
        <v>170</v>
      </c>
      <c r="AF55" s="138">
        <v>0</v>
      </c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</row>
    <row r="56" spans="1:58" outlineLevel="1" x14ac:dyDescent="0.25">
      <c r="A56" s="143"/>
      <c r="B56" s="144"/>
      <c r="C56" s="162" t="s">
        <v>210</v>
      </c>
      <c r="D56" s="146"/>
      <c r="E56" s="180">
        <v>2.25</v>
      </c>
      <c r="F56" s="184"/>
      <c r="G56" s="191"/>
      <c r="H56" s="145"/>
      <c r="I56" s="145"/>
      <c r="J56" s="145"/>
      <c r="K56" s="145"/>
      <c r="L56" s="184"/>
      <c r="M56" s="191"/>
      <c r="N56" s="145"/>
      <c r="O56" s="145"/>
      <c r="P56" s="145"/>
      <c r="Q56" s="145"/>
      <c r="R56" s="145"/>
      <c r="S56" s="145"/>
      <c r="T56" s="145"/>
      <c r="U56" s="145"/>
      <c r="V56" s="145"/>
      <c r="W56" s="138"/>
      <c r="X56" s="138"/>
      <c r="Y56" s="138"/>
      <c r="Z56" s="138"/>
      <c r="AA56" s="138"/>
      <c r="AB56" s="138"/>
      <c r="AC56" s="138"/>
      <c r="AD56" s="138"/>
      <c r="AE56" s="138" t="s">
        <v>170</v>
      </c>
      <c r="AF56" s="138">
        <v>0</v>
      </c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</row>
    <row r="57" spans="1:58" outlineLevel="1" x14ac:dyDescent="0.25">
      <c r="A57" s="143"/>
      <c r="B57" s="144"/>
      <c r="C57" s="162" t="s">
        <v>211</v>
      </c>
      <c r="D57" s="146"/>
      <c r="E57" s="180">
        <v>2.75</v>
      </c>
      <c r="F57" s="184"/>
      <c r="G57" s="191"/>
      <c r="H57" s="145"/>
      <c r="I57" s="145"/>
      <c r="J57" s="145"/>
      <c r="K57" s="145"/>
      <c r="L57" s="184"/>
      <c r="M57" s="191"/>
      <c r="N57" s="145"/>
      <c r="O57" s="145"/>
      <c r="P57" s="145"/>
      <c r="Q57" s="145"/>
      <c r="R57" s="145"/>
      <c r="S57" s="145"/>
      <c r="T57" s="145"/>
      <c r="U57" s="145"/>
      <c r="V57" s="145"/>
      <c r="W57" s="138"/>
      <c r="X57" s="138"/>
      <c r="Y57" s="138"/>
      <c r="Z57" s="138"/>
      <c r="AA57" s="138"/>
      <c r="AB57" s="138"/>
      <c r="AC57" s="138"/>
      <c r="AD57" s="138"/>
      <c r="AE57" s="138" t="s">
        <v>170</v>
      </c>
      <c r="AF57" s="138">
        <v>0</v>
      </c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</row>
    <row r="58" spans="1:58" outlineLevel="1" x14ac:dyDescent="0.25">
      <c r="A58" s="143"/>
      <c r="B58" s="144"/>
      <c r="C58" s="162" t="s">
        <v>210</v>
      </c>
      <c r="D58" s="146"/>
      <c r="E58" s="180">
        <v>2.25</v>
      </c>
      <c r="F58" s="184"/>
      <c r="G58" s="191"/>
      <c r="H58" s="145"/>
      <c r="I58" s="145"/>
      <c r="J58" s="145"/>
      <c r="K58" s="145"/>
      <c r="L58" s="184"/>
      <c r="M58" s="191"/>
      <c r="N58" s="145"/>
      <c r="O58" s="145"/>
      <c r="P58" s="145"/>
      <c r="Q58" s="145"/>
      <c r="R58" s="145"/>
      <c r="S58" s="145"/>
      <c r="T58" s="145"/>
      <c r="U58" s="145"/>
      <c r="V58" s="145"/>
      <c r="W58" s="138"/>
      <c r="X58" s="138"/>
      <c r="Y58" s="138"/>
      <c r="Z58" s="138"/>
      <c r="AA58" s="138"/>
      <c r="AB58" s="138"/>
      <c r="AC58" s="138"/>
      <c r="AD58" s="138"/>
      <c r="AE58" s="138" t="s">
        <v>170</v>
      </c>
      <c r="AF58" s="138">
        <v>0</v>
      </c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</row>
    <row r="59" spans="1:58" outlineLevel="1" x14ac:dyDescent="0.25">
      <c r="A59" s="143"/>
      <c r="B59" s="144"/>
      <c r="C59" s="162" t="s">
        <v>212</v>
      </c>
      <c r="D59" s="146"/>
      <c r="E59" s="180">
        <v>3.4375</v>
      </c>
      <c r="F59" s="184"/>
      <c r="G59" s="191"/>
      <c r="H59" s="145"/>
      <c r="I59" s="145"/>
      <c r="J59" s="145"/>
      <c r="K59" s="145"/>
      <c r="L59" s="184"/>
      <c r="M59" s="191"/>
      <c r="N59" s="145"/>
      <c r="O59" s="145"/>
      <c r="P59" s="145"/>
      <c r="Q59" s="145"/>
      <c r="R59" s="145"/>
      <c r="S59" s="145"/>
      <c r="T59" s="145"/>
      <c r="U59" s="145"/>
      <c r="V59" s="145"/>
      <c r="W59" s="138"/>
      <c r="X59" s="138"/>
      <c r="Y59" s="138"/>
      <c r="Z59" s="138"/>
      <c r="AA59" s="138"/>
      <c r="AB59" s="138"/>
      <c r="AC59" s="138"/>
      <c r="AD59" s="138"/>
      <c r="AE59" s="138" t="s">
        <v>170</v>
      </c>
      <c r="AF59" s="138">
        <v>0</v>
      </c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</row>
    <row r="60" spans="1:58" outlineLevel="1" x14ac:dyDescent="0.25">
      <c r="A60" s="143"/>
      <c r="B60" s="144"/>
      <c r="C60" s="162" t="s">
        <v>213</v>
      </c>
      <c r="D60" s="146"/>
      <c r="E60" s="180">
        <v>5.5</v>
      </c>
      <c r="F60" s="184"/>
      <c r="G60" s="191"/>
      <c r="H60" s="145"/>
      <c r="I60" s="145"/>
      <c r="J60" s="145"/>
      <c r="K60" s="145"/>
      <c r="L60" s="184"/>
      <c r="M60" s="191"/>
      <c r="N60" s="145"/>
      <c r="O60" s="145"/>
      <c r="P60" s="145"/>
      <c r="Q60" s="145"/>
      <c r="R60" s="145"/>
      <c r="S60" s="145"/>
      <c r="T60" s="145"/>
      <c r="U60" s="145"/>
      <c r="V60" s="145"/>
      <c r="W60" s="138"/>
      <c r="X60" s="138"/>
      <c r="Y60" s="138"/>
      <c r="Z60" s="138"/>
      <c r="AA60" s="138"/>
      <c r="AB60" s="138"/>
      <c r="AC60" s="138"/>
      <c r="AD60" s="138"/>
      <c r="AE60" s="138" t="s">
        <v>170</v>
      </c>
      <c r="AF60" s="138">
        <v>0</v>
      </c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</row>
    <row r="61" spans="1:58" outlineLevel="1" x14ac:dyDescent="0.25">
      <c r="A61" s="143"/>
      <c r="B61" s="144"/>
      <c r="C61" s="162" t="s">
        <v>210</v>
      </c>
      <c r="D61" s="146"/>
      <c r="E61" s="180">
        <v>2.25</v>
      </c>
      <c r="F61" s="184"/>
      <c r="G61" s="191"/>
      <c r="H61" s="145"/>
      <c r="I61" s="145"/>
      <c r="J61" s="145"/>
      <c r="K61" s="145"/>
      <c r="L61" s="184"/>
      <c r="M61" s="191"/>
      <c r="N61" s="145"/>
      <c r="O61" s="145"/>
      <c r="P61" s="145"/>
      <c r="Q61" s="145"/>
      <c r="R61" s="145"/>
      <c r="S61" s="145"/>
      <c r="T61" s="145"/>
      <c r="U61" s="145"/>
      <c r="V61" s="145"/>
      <c r="W61" s="138"/>
      <c r="X61" s="138"/>
      <c r="Y61" s="138"/>
      <c r="Z61" s="138"/>
      <c r="AA61" s="138"/>
      <c r="AB61" s="138"/>
      <c r="AC61" s="138"/>
      <c r="AD61" s="138"/>
      <c r="AE61" s="138" t="s">
        <v>170</v>
      </c>
      <c r="AF61" s="138">
        <v>0</v>
      </c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</row>
    <row r="62" spans="1:58" outlineLevel="1" x14ac:dyDescent="0.25">
      <c r="A62" s="143"/>
      <c r="B62" s="144"/>
      <c r="C62" s="162" t="s">
        <v>214</v>
      </c>
      <c r="D62" s="146"/>
      <c r="E62" s="180">
        <v>9.625</v>
      </c>
      <c r="F62" s="184"/>
      <c r="G62" s="191"/>
      <c r="H62" s="145"/>
      <c r="I62" s="145"/>
      <c r="J62" s="145"/>
      <c r="K62" s="145"/>
      <c r="L62" s="184"/>
      <c r="M62" s="191"/>
      <c r="N62" s="145"/>
      <c r="O62" s="145"/>
      <c r="P62" s="145"/>
      <c r="Q62" s="145"/>
      <c r="R62" s="145"/>
      <c r="S62" s="145"/>
      <c r="T62" s="145"/>
      <c r="U62" s="145"/>
      <c r="V62" s="145"/>
      <c r="W62" s="138"/>
      <c r="X62" s="138"/>
      <c r="Y62" s="138"/>
      <c r="Z62" s="138"/>
      <c r="AA62" s="138"/>
      <c r="AB62" s="138"/>
      <c r="AC62" s="138"/>
      <c r="AD62" s="138"/>
      <c r="AE62" s="138" t="s">
        <v>170</v>
      </c>
      <c r="AF62" s="138">
        <v>0</v>
      </c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</row>
    <row r="63" spans="1:58" outlineLevel="1" x14ac:dyDescent="0.25">
      <c r="A63" s="143"/>
      <c r="B63" s="144"/>
      <c r="C63" s="162" t="s">
        <v>215</v>
      </c>
      <c r="D63" s="146"/>
      <c r="E63" s="180">
        <v>9.0749999999999993</v>
      </c>
      <c r="F63" s="184"/>
      <c r="G63" s="191"/>
      <c r="H63" s="145"/>
      <c r="I63" s="145"/>
      <c r="J63" s="145"/>
      <c r="K63" s="145"/>
      <c r="L63" s="184"/>
      <c r="M63" s="191"/>
      <c r="N63" s="145"/>
      <c r="O63" s="145"/>
      <c r="P63" s="145"/>
      <c r="Q63" s="145"/>
      <c r="R63" s="145"/>
      <c r="S63" s="145"/>
      <c r="T63" s="145"/>
      <c r="U63" s="145"/>
      <c r="V63" s="145"/>
      <c r="W63" s="138"/>
      <c r="X63" s="138"/>
      <c r="Y63" s="138"/>
      <c r="Z63" s="138"/>
      <c r="AA63" s="138"/>
      <c r="AB63" s="138"/>
      <c r="AC63" s="138"/>
      <c r="AD63" s="138"/>
      <c r="AE63" s="138" t="s">
        <v>170</v>
      </c>
      <c r="AF63" s="138">
        <v>0</v>
      </c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</row>
    <row r="64" spans="1:58" outlineLevel="1" x14ac:dyDescent="0.25">
      <c r="A64" s="143"/>
      <c r="B64" s="144"/>
      <c r="C64" s="252"/>
      <c r="D64" s="253"/>
      <c r="E64" s="253"/>
      <c r="F64" s="253"/>
      <c r="G64" s="253"/>
      <c r="H64" s="145"/>
      <c r="I64" s="145"/>
      <c r="J64" s="145"/>
      <c r="K64" s="145"/>
      <c r="L64" s="184"/>
      <c r="M64" s="191"/>
      <c r="N64" s="145"/>
      <c r="O64" s="145"/>
      <c r="P64" s="145"/>
      <c r="Q64" s="145"/>
      <c r="R64" s="145"/>
      <c r="S64" s="145"/>
      <c r="T64" s="145"/>
      <c r="U64" s="145"/>
      <c r="V64" s="145"/>
      <c r="W64" s="138"/>
      <c r="X64" s="138"/>
      <c r="Y64" s="138"/>
      <c r="Z64" s="138"/>
      <c r="AA64" s="138"/>
      <c r="AB64" s="138"/>
      <c r="AC64" s="138"/>
      <c r="AD64" s="138"/>
      <c r="AE64" s="138" t="s">
        <v>162</v>
      </c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</row>
    <row r="65" spans="1:58" ht="30.6" outlineLevel="1" x14ac:dyDescent="0.25">
      <c r="A65" s="153">
        <v>11</v>
      </c>
      <c r="B65" s="154" t="s">
        <v>216</v>
      </c>
      <c r="C65" s="161" t="s">
        <v>217</v>
      </c>
      <c r="D65" s="155" t="s">
        <v>174</v>
      </c>
      <c r="E65" s="179">
        <v>3.4375</v>
      </c>
      <c r="F65" s="183"/>
      <c r="G65" s="190">
        <f>ROUND(E65*F65,2)</f>
        <v>0</v>
      </c>
      <c r="H65" s="156"/>
      <c r="I65" s="157">
        <f>ROUND(E65*H65,2)</f>
        <v>0</v>
      </c>
      <c r="J65" s="156"/>
      <c r="K65" s="157">
        <f>ROUND(E65*J65,2)</f>
        <v>0</v>
      </c>
      <c r="L65" s="179">
        <v>21</v>
      </c>
      <c r="M65" s="190">
        <f>G65*(1+L65/100)</f>
        <v>0</v>
      </c>
      <c r="N65" s="157">
        <v>0.34560000000000002</v>
      </c>
      <c r="O65" s="157">
        <f>ROUND(E65*N65,2)</f>
        <v>1.19</v>
      </c>
      <c r="P65" s="157">
        <v>0</v>
      </c>
      <c r="Q65" s="157">
        <f>ROUND(E65*P65,2)</f>
        <v>0</v>
      </c>
      <c r="R65" s="158" t="s">
        <v>159</v>
      </c>
      <c r="S65" s="145">
        <v>1.06</v>
      </c>
      <c r="T65" s="145">
        <f>ROUND(E65*S65,2)</f>
        <v>3.64</v>
      </c>
      <c r="U65" s="145"/>
      <c r="V65" s="145" t="s">
        <v>160</v>
      </c>
      <c r="W65" s="138"/>
      <c r="X65" s="138"/>
      <c r="Y65" s="138"/>
      <c r="Z65" s="138"/>
      <c r="AA65" s="138"/>
      <c r="AB65" s="138"/>
      <c r="AC65" s="138"/>
      <c r="AD65" s="138"/>
      <c r="AE65" s="138" t="s">
        <v>161</v>
      </c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</row>
    <row r="66" spans="1:58" outlineLevel="1" x14ac:dyDescent="0.25">
      <c r="A66" s="143"/>
      <c r="B66" s="144"/>
      <c r="C66" s="162" t="s">
        <v>218</v>
      </c>
      <c r="D66" s="146"/>
      <c r="E66" s="180">
        <v>3.4375</v>
      </c>
      <c r="F66" s="184"/>
      <c r="G66" s="191"/>
      <c r="H66" s="145"/>
      <c r="I66" s="145"/>
      <c r="J66" s="145"/>
      <c r="K66" s="145"/>
      <c r="L66" s="184"/>
      <c r="M66" s="191"/>
      <c r="N66" s="145"/>
      <c r="O66" s="145"/>
      <c r="P66" s="145"/>
      <c r="Q66" s="145"/>
      <c r="R66" s="145"/>
      <c r="S66" s="145"/>
      <c r="T66" s="145"/>
      <c r="U66" s="145"/>
      <c r="V66" s="145"/>
      <c r="W66" s="138"/>
      <c r="X66" s="138"/>
      <c r="Y66" s="138"/>
      <c r="Z66" s="138"/>
      <c r="AA66" s="138"/>
      <c r="AB66" s="138"/>
      <c r="AC66" s="138"/>
      <c r="AD66" s="138"/>
      <c r="AE66" s="138" t="s">
        <v>170</v>
      </c>
      <c r="AF66" s="138">
        <v>0</v>
      </c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</row>
    <row r="67" spans="1:58" outlineLevel="1" x14ac:dyDescent="0.25">
      <c r="A67" s="143"/>
      <c r="B67" s="144"/>
      <c r="C67" s="252"/>
      <c r="D67" s="253"/>
      <c r="E67" s="253"/>
      <c r="F67" s="253"/>
      <c r="G67" s="253"/>
      <c r="H67" s="145"/>
      <c r="I67" s="145"/>
      <c r="J67" s="145"/>
      <c r="K67" s="145"/>
      <c r="L67" s="184"/>
      <c r="M67" s="191"/>
      <c r="N67" s="145"/>
      <c r="O67" s="145"/>
      <c r="P67" s="145"/>
      <c r="Q67" s="145"/>
      <c r="R67" s="145"/>
      <c r="S67" s="145"/>
      <c r="T67" s="145"/>
      <c r="U67" s="145"/>
      <c r="V67" s="145"/>
      <c r="W67" s="138"/>
      <c r="X67" s="138"/>
      <c r="Y67" s="138"/>
      <c r="Z67" s="138"/>
      <c r="AA67" s="138"/>
      <c r="AB67" s="138"/>
      <c r="AC67" s="138"/>
      <c r="AD67" s="138"/>
      <c r="AE67" s="138" t="s">
        <v>162</v>
      </c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138"/>
      <c r="BB67" s="138"/>
      <c r="BC67" s="138"/>
      <c r="BD67" s="138"/>
      <c r="BE67" s="138"/>
      <c r="BF67" s="138"/>
    </row>
    <row r="68" spans="1:58" outlineLevel="1" x14ac:dyDescent="0.25">
      <c r="A68" s="153">
        <v>12</v>
      </c>
      <c r="B68" s="154" t="s">
        <v>219</v>
      </c>
      <c r="C68" s="161" t="s">
        <v>220</v>
      </c>
      <c r="D68" s="155" t="s">
        <v>221</v>
      </c>
      <c r="E68" s="179">
        <v>20</v>
      </c>
      <c r="F68" s="183"/>
      <c r="G68" s="190">
        <f>ROUND(E68*F68,2)</f>
        <v>0</v>
      </c>
      <c r="H68" s="156"/>
      <c r="I68" s="157">
        <f>ROUND(E68*H68,2)</f>
        <v>0</v>
      </c>
      <c r="J68" s="156"/>
      <c r="K68" s="157">
        <f>ROUND(E68*J68,2)</f>
        <v>0</v>
      </c>
      <c r="L68" s="179">
        <v>21</v>
      </c>
      <c r="M68" s="190">
        <f>G68*(1+L68/100)</f>
        <v>0</v>
      </c>
      <c r="N68" s="157">
        <v>4.7499999999999999E-3</v>
      </c>
      <c r="O68" s="157">
        <f>ROUND(E68*N68,2)</f>
        <v>0.1</v>
      </c>
      <c r="P68" s="157">
        <v>0</v>
      </c>
      <c r="Q68" s="157">
        <f>ROUND(E68*P68,2)</f>
        <v>0</v>
      </c>
      <c r="R68" s="158" t="s">
        <v>159</v>
      </c>
      <c r="S68" s="145">
        <v>0.48</v>
      </c>
      <c r="T68" s="145">
        <f>ROUND(E68*S68,2)</f>
        <v>9.6</v>
      </c>
      <c r="U68" s="145"/>
      <c r="V68" s="145" t="s">
        <v>160</v>
      </c>
      <c r="W68" s="138"/>
      <c r="X68" s="138"/>
      <c r="Y68" s="138"/>
      <c r="Z68" s="138"/>
      <c r="AA68" s="138"/>
      <c r="AB68" s="138"/>
      <c r="AC68" s="138"/>
      <c r="AD68" s="138"/>
      <c r="AE68" s="138" t="s">
        <v>161</v>
      </c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  <c r="BF68" s="138"/>
    </row>
    <row r="69" spans="1:58" outlineLevel="1" x14ac:dyDescent="0.25">
      <c r="A69" s="143"/>
      <c r="B69" s="144"/>
      <c r="C69" s="254"/>
      <c r="D69" s="255"/>
      <c r="E69" s="255"/>
      <c r="F69" s="255"/>
      <c r="G69" s="255"/>
      <c r="H69" s="145"/>
      <c r="I69" s="145"/>
      <c r="J69" s="145"/>
      <c r="K69" s="145"/>
      <c r="L69" s="184"/>
      <c r="M69" s="191"/>
      <c r="N69" s="145"/>
      <c r="O69" s="145"/>
      <c r="P69" s="145"/>
      <c r="Q69" s="145"/>
      <c r="R69" s="145"/>
      <c r="S69" s="145"/>
      <c r="T69" s="145"/>
      <c r="U69" s="145"/>
      <c r="V69" s="145"/>
      <c r="W69" s="138"/>
      <c r="X69" s="138"/>
      <c r="Y69" s="138"/>
      <c r="Z69" s="138"/>
      <c r="AA69" s="138"/>
      <c r="AB69" s="138"/>
      <c r="AC69" s="138"/>
      <c r="AD69" s="138"/>
      <c r="AE69" s="138" t="s">
        <v>162</v>
      </c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  <c r="BF69" s="138"/>
    </row>
    <row r="70" spans="1:58" outlineLevel="1" x14ac:dyDescent="0.25">
      <c r="A70" s="153">
        <v>13</v>
      </c>
      <c r="B70" s="154" t="s">
        <v>222</v>
      </c>
      <c r="C70" s="161" t="s">
        <v>223</v>
      </c>
      <c r="D70" s="155" t="s">
        <v>181</v>
      </c>
      <c r="E70" s="179">
        <v>0.35039999999999999</v>
      </c>
      <c r="F70" s="183"/>
      <c r="G70" s="190">
        <f>ROUND(E70*F70,2)</f>
        <v>0</v>
      </c>
      <c r="H70" s="156"/>
      <c r="I70" s="157">
        <f>ROUND(E70*H70,2)</f>
        <v>0</v>
      </c>
      <c r="J70" s="156"/>
      <c r="K70" s="157">
        <f>ROUND(E70*J70,2)</f>
        <v>0</v>
      </c>
      <c r="L70" s="179">
        <v>21</v>
      </c>
      <c r="M70" s="190">
        <f>G70*(1+L70/100)</f>
        <v>0</v>
      </c>
      <c r="N70" s="157">
        <v>1.0970899999999999</v>
      </c>
      <c r="O70" s="157">
        <f>ROUND(E70*N70,2)</f>
        <v>0.38</v>
      </c>
      <c r="P70" s="157">
        <v>0</v>
      </c>
      <c r="Q70" s="157">
        <f>ROUND(E70*P70,2)</f>
        <v>0</v>
      </c>
      <c r="R70" s="158" t="s">
        <v>159</v>
      </c>
      <c r="S70" s="145">
        <v>16.579999999999998</v>
      </c>
      <c r="T70" s="145">
        <f>ROUND(E70*S70,2)</f>
        <v>5.81</v>
      </c>
      <c r="U70" s="145"/>
      <c r="V70" s="145" t="s">
        <v>160</v>
      </c>
      <c r="W70" s="138"/>
      <c r="X70" s="138"/>
      <c r="Y70" s="138"/>
      <c r="Z70" s="138"/>
      <c r="AA70" s="138"/>
      <c r="AB70" s="138"/>
      <c r="AC70" s="138"/>
      <c r="AD70" s="138"/>
      <c r="AE70" s="138" t="s">
        <v>161</v>
      </c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</row>
    <row r="71" spans="1:58" outlineLevel="1" x14ac:dyDescent="0.25">
      <c r="A71" s="143"/>
      <c r="B71" s="144"/>
      <c r="C71" s="250" t="s">
        <v>224</v>
      </c>
      <c r="D71" s="251"/>
      <c r="E71" s="251"/>
      <c r="F71" s="251"/>
      <c r="G71" s="251"/>
      <c r="H71" s="145"/>
      <c r="I71" s="145"/>
      <c r="J71" s="145"/>
      <c r="K71" s="145"/>
      <c r="L71" s="184"/>
      <c r="M71" s="191"/>
      <c r="N71" s="145"/>
      <c r="O71" s="145"/>
      <c r="P71" s="145"/>
      <c r="Q71" s="145"/>
      <c r="R71" s="145"/>
      <c r="S71" s="145"/>
      <c r="T71" s="145"/>
      <c r="U71" s="145"/>
      <c r="V71" s="145"/>
      <c r="W71" s="138"/>
      <c r="X71" s="138"/>
      <c r="Y71" s="138"/>
      <c r="Z71" s="138"/>
      <c r="AA71" s="138"/>
      <c r="AB71" s="138"/>
      <c r="AC71" s="138"/>
      <c r="AD71" s="138"/>
      <c r="AE71" s="138" t="s">
        <v>168</v>
      </c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</row>
    <row r="72" spans="1:58" outlineLevel="1" x14ac:dyDescent="0.25">
      <c r="A72" s="143"/>
      <c r="B72" s="144"/>
      <c r="C72" s="162" t="s">
        <v>225</v>
      </c>
      <c r="D72" s="146"/>
      <c r="E72" s="180">
        <v>0.35039999999999999</v>
      </c>
      <c r="F72" s="184"/>
      <c r="G72" s="191"/>
      <c r="H72" s="145"/>
      <c r="I72" s="145"/>
      <c r="J72" s="145"/>
      <c r="K72" s="145"/>
      <c r="L72" s="184"/>
      <c r="M72" s="191"/>
      <c r="N72" s="145"/>
      <c r="O72" s="145"/>
      <c r="P72" s="145"/>
      <c r="Q72" s="145"/>
      <c r="R72" s="145"/>
      <c r="S72" s="145"/>
      <c r="T72" s="145"/>
      <c r="U72" s="145"/>
      <c r="V72" s="145"/>
      <c r="W72" s="138"/>
      <c r="X72" s="138"/>
      <c r="Y72" s="138"/>
      <c r="Z72" s="138"/>
      <c r="AA72" s="138"/>
      <c r="AB72" s="138"/>
      <c r="AC72" s="138"/>
      <c r="AD72" s="138"/>
      <c r="AE72" s="138" t="s">
        <v>170</v>
      </c>
      <c r="AF72" s="138">
        <v>0</v>
      </c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</row>
    <row r="73" spans="1:58" outlineLevel="1" x14ac:dyDescent="0.25">
      <c r="A73" s="143"/>
      <c r="B73" s="144"/>
      <c r="C73" s="252"/>
      <c r="D73" s="253"/>
      <c r="E73" s="253"/>
      <c r="F73" s="253"/>
      <c r="G73" s="253"/>
      <c r="H73" s="145"/>
      <c r="I73" s="145"/>
      <c r="J73" s="145"/>
      <c r="K73" s="145"/>
      <c r="L73" s="184"/>
      <c r="M73" s="191"/>
      <c r="N73" s="145"/>
      <c r="O73" s="145"/>
      <c r="P73" s="145"/>
      <c r="Q73" s="145"/>
      <c r="R73" s="145"/>
      <c r="S73" s="145"/>
      <c r="T73" s="145"/>
      <c r="U73" s="145"/>
      <c r="V73" s="145"/>
      <c r="W73" s="138"/>
      <c r="X73" s="138"/>
      <c r="Y73" s="138"/>
      <c r="Z73" s="138"/>
      <c r="AA73" s="138"/>
      <c r="AB73" s="138"/>
      <c r="AC73" s="138"/>
      <c r="AD73" s="138"/>
      <c r="AE73" s="138" t="s">
        <v>162</v>
      </c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</row>
    <row r="74" spans="1:58" outlineLevel="1" x14ac:dyDescent="0.25">
      <c r="A74" s="153">
        <v>14</v>
      </c>
      <c r="B74" s="154" t="s">
        <v>226</v>
      </c>
      <c r="C74" s="161" t="s">
        <v>227</v>
      </c>
      <c r="D74" s="155" t="s">
        <v>181</v>
      </c>
      <c r="E74" s="179">
        <v>2.5000000000000001E-2</v>
      </c>
      <c r="F74" s="183"/>
      <c r="G74" s="190">
        <f>ROUND(E74*F74,2)</f>
        <v>0</v>
      </c>
      <c r="H74" s="156"/>
      <c r="I74" s="157">
        <f>ROUND(E74*H74,2)</f>
        <v>0</v>
      </c>
      <c r="J74" s="156"/>
      <c r="K74" s="157">
        <f>ROUND(E74*J74,2)</f>
        <v>0</v>
      </c>
      <c r="L74" s="179">
        <v>21</v>
      </c>
      <c r="M74" s="190">
        <f>G74*(1+L74/100)</f>
        <v>0</v>
      </c>
      <c r="N74" s="157">
        <v>1.0900000000000001</v>
      </c>
      <c r="O74" s="157">
        <f>ROUND(E74*N74,2)</f>
        <v>0.03</v>
      </c>
      <c r="P74" s="157">
        <v>0</v>
      </c>
      <c r="Q74" s="157">
        <f>ROUND(E74*P74,2)</f>
        <v>0</v>
      </c>
      <c r="R74" s="158" t="s">
        <v>159</v>
      </c>
      <c r="S74" s="145">
        <v>20.6</v>
      </c>
      <c r="T74" s="145">
        <f>ROUND(E74*S74,2)</f>
        <v>0.52</v>
      </c>
      <c r="U74" s="145"/>
      <c r="V74" s="145" t="s">
        <v>160</v>
      </c>
      <c r="W74" s="138"/>
      <c r="X74" s="138"/>
      <c r="Y74" s="138"/>
      <c r="Z74" s="138"/>
      <c r="AA74" s="138"/>
      <c r="AB74" s="138"/>
      <c r="AC74" s="138"/>
      <c r="AD74" s="138"/>
      <c r="AE74" s="138" t="s">
        <v>161</v>
      </c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</row>
    <row r="75" spans="1:58" outlineLevel="1" x14ac:dyDescent="0.25">
      <c r="A75" s="143"/>
      <c r="B75" s="144"/>
      <c r="C75" s="250" t="s">
        <v>228</v>
      </c>
      <c r="D75" s="251"/>
      <c r="E75" s="251"/>
      <c r="F75" s="251"/>
      <c r="G75" s="251"/>
      <c r="H75" s="145"/>
      <c r="I75" s="145"/>
      <c r="J75" s="145"/>
      <c r="K75" s="145"/>
      <c r="L75" s="184"/>
      <c r="M75" s="191"/>
      <c r="N75" s="145"/>
      <c r="O75" s="145"/>
      <c r="P75" s="145"/>
      <c r="Q75" s="145"/>
      <c r="R75" s="145"/>
      <c r="S75" s="145"/>
      <c r="T75" s="145"/>
      <c r="U75" s="145"/>
      <c r="V75" s="145"/>
      <c r="W75" s="138"/>
      <c r="X75" s="138"/>
      <c r="Y75" s="138"/>
      <c r="Z75" s="138"/>
      <c r="AA75" s="138"/>
      <c r="AB75" s="138"/>
      <c r="AC75" s="138"/>
      <c r="AD75" s="138"/>
      <c r="AE75" s="138" t="s">
        <v>168</v>
      </c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</row>
    <row r="76" spans="1:58" outlineLevel="1" x14ac:dyDescent="0.25">
      <c r="A76" s="143"/>
      <c r="B76" s="144"/>
      <c r="C76" s="252"/>
      <c r="D76" s="253"/>
      <c r="E76" s="253"/>
      <c r="F76" s="253"/>
      <c r="G76" s="253"/>
      <c r="H76" s="145"/>
      <c r="I76" s="145"/>
      <c r="J76" s="145"/>
      <c r="K76" s="145"/>
      <c r="L76" s="184"/>
      <c r="M76" s="191"/>
      <c r="N76" s="145"/>
      <c r="O76" s="145"/>
      <c r="P76" s="145"/>
      <c r="Q76" s="145"/>
      <c r="R76" s="145"/>
      <c r="S76" s="145"/>
      <c r="T76" s="145"/>
      <c r="U76" s="145"/>
      <c r="V76" s="145"/>
      <c r="W76" s="138"/>
      <c r="X76" s="138"/>
      <c r="Y76" s="138"/>
      <c r="Z76" s="138"/>
      <c r="AA76" s="138"/>
      <c r="AB76" s="138"/>
      <c r="AC76" s="138"/>
      <c r="AD76" s="138"/>
      <c r="AE76" s="138" t="s">
        <v>162</v>
      </c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</row>
    <row r="77" spans="1:58" ht="20.399999999999999" outlineLevel="1" x14ac:dyDescent="0.25">
      <c r="A77" s="153">
        <v>15</v>
      </c>
      <c r="B77" s="154" t="s">
        <v>229</v>
      </c>
      <c r="C77" s="161" t="s">
        <v>230</v>
      </c>
      <c r="D77" s="155" t="s">
        <v>174</v>
      </c>
      <c r="E77" s="179">
        <v>13.75</v>
      </c>
      <c r="F77" s="183"/>
      <c r="G77" s="190">
        <f>ROUND(E77*F77,2)</f>
        <v>0</v>
      </c>
      <c r="H77" s="156"/>
      <c r="I77" s="157">
        <f>ROUND(E77*H77,2)</f>
        <v>0</v>
      </c>
      <c r="J77" s="156"/>
      <c r="K77" s="157">
        <f>ROUND(E77*J77,2)</f>
        <v>0</v>
      </c>
      <c r="L77" s="179">
        <v>21</v>
      </c>
      <c r="M77" s="190">
        <f>G77*(1+L77/100)</f>
        <v>0</v>
      </c>
      <c r="N77" s="157">
        <v>0.14137</v>
      </c>
      <c r="O77" s="157">
        <f>ROUND(E77*N77,2)</f>
        <v>1.94</v>
      </c>
      <c r="P77" s="157">
        <v>0</v>
      </c>
      <c r="Q77" s="157">
        <f>ROUND(E77*P77,2)</f>
        <v>0</v>
      </c>
      <c r="R77" s="158" t="s">
        <v>159</v>
      </c>
      <c r="S77" s="145">
        <v>0.59</v>
      </c>
      <c r="T77" s="145">
        <f>ROUND(E77*S77,2)</f>
        <v>8.11</v>
      </c>
      <c r="U77" s="145"/>
      <c r="V77" s="145" t="s">
        <v>160</v>
      </c>
      <c r="W77" s="138"/>
      <c r="X77" s="138"/>
      <c r="Y77" s="138"/>
      <c r="Z77" s="138"/>
      <c r="AA77" s="138"/>
      <c r="AB77" s="138"/>
      <c r="AC77" s="138"/>
      <c r="AD77" s="138"/>
      <c r="AE77" s="138" t="s">
        <v>161</v>
      </c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</row>
    <row r="78" spans="1:58" ht="21" outlineLevel="1" x14ac:dyDescent="0.25">
      <c r="A78" s="143"/>
      <c r="B78" s="144"/>
      <c r="C78" s="250" t="s">
        <v>231</v>
      </c>
      <c r="D78" s="251"/>
      <c r="E78" s="251"/>
      <c r="F78" s="251"/>
      <c r="G78" s="251"/>
      <c r="H78" s="145"/>
      <c r="I78" s="145"/>
      <c r="J78" s="145"/>
      <c r="K78" s="145"/>
      <c r="L78" s="184"/>
      <c r="M78" s="191"/>
      <c r="N78" s="145"/>
      <c r="O78" s="145"/>
      <c r="P78" s="145"/>
      <c r="Q78" s="145"/>
      <c r="R78" s="145"/>
      <c r="S78" s="145"/>
      <c r="T78" s="145"/>
      <c r="U78" s="145"/>
      <c r="V78" s="145"/>
      <c r="W78" s="138"/>
      <c r="X78" s="138"/>
      <c r="Y78" s="138"/>
      <c r="Z78" s="138"/>
      <c r="AA78" s="138"/>
      <c r="AB78" s="138"/>
      <c r="AC78" s="138"/>
      <c r="AD78" s="138"/>
      <c r="AE78" s="138" t="s">
        <v>168</v>
      </c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59" t="str">
        <f>C78</f>
        <v>jednoduché nebo příčky zděné do svislé dřevěné, cihelné, betonové nebo ocelové konstrukce na jakoukoliv maltu vápenocementovou (MVC) nebo cementovou (MC),</v>
      </c>
      <c r="AZ78" s="138"/>
      <c r="BA78" s="138"/>
      <c r="BB78" s="138"/>
      <c r="BC78" s="138"/>
      <c r="BD78" s="138"/>
      <c r="BE78" s="138"/>
      <c r="BF78" s="138"/>
    </row>
    <row r="79" spans="1:58" outlineLevel="1" x14ac:dyDescent="0.25">
      <c r="A79" s="143"/>
      <c r="B79" s="144"/>
      <c r="C79" s="162" t="s">
        <v>232</v>
      </c>
      <c r="D79" s="146"/>
      <c r="E79" s="180">
        <v>8.25</v>
      </c>
      <c r="F79" s="184"/>
      <c r="G79" s="191"/>
      <c r="H79" s="145"/>
      <c r="I79" s="145"/>
      <c r="J79" s="145"/>
      <c r="K79" s="145"/>
      <c r="L79" s="184"/>
      <c r="M79" s="191"/>
      <c r="N79" s="145"/>
      <c r="O79" s="145"/>
      <c r="P79" s="145"/>
      <c r="Q79" s="145"/>
      <c r="R79" s="145"/>
      <c r="S79" s="145"/>
      <c r="T79" s="145"/>
      <c r="U79" s="145"/>
      <c r="V79" s="145"/>
      <c r="W79" s="138"/>
      <c r="X79" s="138"/>
      <c r="Y79" s="138"/>
      <c r="Z79" s="138"/>
      <c r="AA79" s="138"/>
      <c r="AB79" s="138"/>
      <c r="AC79" s="138"/>
      <c r="AD79" s="138"/>
      <c r="AE79" s="138" t="s">
        <v>170</v>
      </c>
      <c r="AF79" s="138">
        <v>0</v>
      </c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</row>
    <row r="80" spans="1:58" outlineLevel="1" x14ac:dyDescent="0.25">
      <c r="A80" s="143"/>
      <c r="B80" s="144"/>
      <c r="C80" s="162" t="s">
        <v>213</v>
      </c>
      <c r="D80" s="146"/>
      <c r="E80" s="180">
        <v>5.5</v>
      </c>
      <c r="F80" s="184"/>
      <c r="G80" s="191"/>
      <c r="H80" s="145"/>
      <c r="I80" s="145"/>
      <c r="J80" s="145"/>
      <c r="K80" s="145"/>
      <c r="L80" s="184"/>
      <c r="M80" s="191"/>
      <c r="N80" s="145"/>
      <c r="O80" s="145"/>
      <c r="P80" s="145"/>
      <c r="Q80" s="145"/>
      <c r="R80" s="145"/>
      <c r="S80" s="145"/>
      <c r="T80" s="145"/>
      <c r="U80" s="145"/>
      <c r="V80" s="145"/>
      <c r="W80" s="138"/>
      <c r="X80" s="138"/>
      <c r="Y80" s="138"/>
      <c r="Z80" s="138"/>
      <c r="AA80" s="138"/>
      <c r="AB80" s="138"/>
      <c r="AC80" s="138"/>
      <c r="AD80" s="138"/>
      <c r="AE80" s="138" t="s">
        <v>170</v>
      </c>
      <c r="AF80" s="138">
        <v>0</v>
      </c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</row>
    <row r="81" spans="1:58" outlineLevel="1" x14ac:dyDescent="0.25">
      <c r="A81" s="143"/>
      <c r="B81" s="144"/>
      <c r="C81" s="252"/>
      <c r="D81" s="253"/>
      <c r="E81" s="253"/>
      <c r="F81" s="253"/>
      <c r="G81" s="253"/>
      <c r="H81" s="145"/>
      <c r="I81" s="145"/>
      <c r="J81" s="145"/>
      <c r="K81" s="145"/>
      <c r="L81" s="184"/>
      <c r="M81" s="191"/>
      <c r="N81" s="145"/>
      <c r="O81" s="145"/>
      <c r="P81" s="145"/>
      <c r="Q81" s="145"/>
      <c r="R81" s="145"/>
      <c r="S81" s="145"/>
      <c r="T81" s="145"/>
      <c r="U81" s="145"/>
      <c r="V81" s="145"/>
      <c r="W81" s="138"/>
      <c r="X81" s="138"/>
      <c r="Y81" s="138"/>
      <c r="Z81" s="138"/>
      <c r="AA81" s="138"/>
      <c r="AB81" s="138"/>
      <c r="AC81" s="138"/>
      <c r="AD81" s="138"/>
      <c r="AE81" s="138" t="s">
        <v>162</v>
      </c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</row>
    <row r="82" spans="1:58" outlineLevel="1" x14ac:dyDescent="0.25">
      <c r="A82" s="153">
        <v>16</v>
      </c>
      <c r="B82" s="154" t="s">
        <v>233</v>
      </c>
      <c r="C82" s="161" t="s">
        <v>234</v>
      </c>
      <c r="D82" s="155" t="s">
        <v>221</v>
      </c>
      <c r="E82" s="179">
        <v>2</v>
      </c>
      <c r="F82" s="183"/>
      <c r="G82" s="190">
        <f>ROUND(E82*F82,2)</f>
        <v>0</v>
      </c>
      <c r="H82" s="156"/>
      <c r="I82" s="157">
        <f>ROUND(E82*H82,2)</f>
        <v>0</v>
      </c>
      <c r="J82" s="156"/>
      <c r="K82" s="157">
        <f>ROUND(E82*J82,2)</f>
        <v>0</v>
      </c>
      <c r="L82" s="179">
        <v>21</v>
      </c>
      <c r="M82" s="190">
        <f>G82*(1+L82/100)</f>
        <v>0</v>
      </c>
      <c r="N82" s="157">
        <v>4.514E-2</v>
      </c>
      <c r="O82" s="157">
        <f>ROUND(E82*N82,2)</f>
        <v>0.09</v>
      </c>
      <c r="P82" s="157">
        <v>0</v>
      </c>
      <c r="Q82" s="157">
        <f>ROUND(E82*P82,2)</f>
        <v>0</v>
      </c>
      <c r="R82" s="158" t="s">
        <v>159</v>
      </c>
      <c r="S82" s="145">
        <v>2.0099999999999998</v>
      </c>
      <c r="T82" s="145">
        <f>ROUND(E82*S82,2)</f>
        <v>4.0199999999999996</v>
      </c>
      <c r="U82" s="145"/>
      <c r="V82" s="145" t="s">
        <v>160</v>
      </c>
      <c r="W82" s="138"/>
      <c r="X82" s="138"/>
      <c r="Y82" s="138"/>
      <c r="Z82" s="138"/>
      <c r="AA82" s="138"/>
      <c r="AB82" s="138"/>
      <c r="AC82" s="138"/>
      <c r="AD82" s="138"/>
      <c r="AE82" s="138" t="s">
        <v>161</v>
      </c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</row>
    <row r="83" spans="1:58" outlineLevel="1" x14ac:dyDescent="0.25">
      <c r="A83" s="143"/>
      <c r="B83" s="144"/>
      <c r="C83" s="254"/>
      <c r="D83" s="255"/>
      <c r="E83" s="255"/>
      <c r="F83" s="255"/>
      <c r="G83" s="255"/>
      <c r="H83" s="145"/>
      <c r="I83" s="145"/>
      <c r="J83" s="145"/>
      <c r="K83" s="145"/>
      <c r="L83" s="184"/>
      <c r="M83" s="191"/>
      <c r="N83" s="145"/>
      <c r="O83" s="145"/>
      <c r="P83" s="145"/>
      <c r="Q83" s="145"/>
      <c r="R83" s="145"/>
      <c r="S83" s="145"/>
      <c r="T83" s="145"/>
      <c r="U83" s="145"/>
      <c r="V83" s="145"/>
      <c r="W83" s="138"/>
      <c r="X83" s="138"/>
      <c r="Y83" s="138"/>
      <c r="Z83" s="138"/>
      <c r="AA83" s="138"/>
      <c r="AB83" s="138"/>
      <c r="AC83" s="138"/>
      <c r="AD83" s="138"/>
      <c r="AE83" s="138" t="s">
        <v>162</v>
      </c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</row>
    <row r="84" spans="1:58" ht="20.399999999999999" outlineLevel="1" x14ac:dyDescent="0.25">
      <c r="A84" s="153">
        <v>17</v>
      </c>
      <c r="B84" s="154" t="s">
        <v>235</v>
      </c>
      <c r="C84" s="161" t="s">
        <v>236</v>
      </c>
      <c r="D84" s="155" t="s">
        <v>221</v>
      </c>
      <c r="E84" s="179">
        <v>12</v>
      </c>
      <c r="F84" s="183"/>
      <c r="G84" s="190">
        <f>ROUND(E84*F84,2)</f>
        <v>0</v>
      </c>
      <c r="H84" s="156"/>
      <c r="I84" s="157">
        <f>ROUND(E84*H84,2)</f>
        <v>0</v>
      </c>
      <c r="J84" s="156"/>
      <c r="K84" s="157">
        <f>ROUND(E84*J84,2)</f>
        <v>0</v>
      </c>
      <c r="L84" s="179">
        <v>21</v>
      </c>
      <c r="M84" s="190">
        <f>G84*(1+L84/100)</f>
        <v>0</v>
      </c>
      <c r="N84" s="157">
        <v>7.8750000000000001E-2</v>
      </c>
      <c r="O84" s="157">
        <f>ROUND(E84*N84,2)</f>
        <v>0.95</v>
      </c>
      <c r="P84" s="157">
        <v>0</v>
      </c>
      <c r="Q84" s="157">
        <f>ROUND(E84*P84,2)</f>
        <v>0</v>
      </c>
      <c r="R84" s="158" t="s">
        <v>159</v>
      </c>
      <c r="S84" s="145">
        <v>0</v>
      </c>
      <c r="T84" s="145">
        <f>ROUND(E84*S84,2)</f>
        <v>0</v>
      </c>
      <c r="U84" s="145"/>
      <c r="V84" s="145" t="s">
        <v>175</v>
      </c>
      <c r="W84" s="138"/>
      <c r="X84" s="138"/>
      <c r="Y84" s="138"/>
      <c r="Z84" s="138"/>
      <c r="AA84" s="138"/>
      <c r="AB84" s="138"/>
      <c r="AC84" s="138"/>
      <c r="AD84" s="138"/>
      <c r="AE84" s="138" t="s">
        <v>176</v>
      </c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</row>
    <row r="85" spans="1:58" outlineLevel="1" x14ac:dyDescent="0.25">
      <c r="A85" s="143"/>
      <c r="B85" s="144"/>
      <c r="C85" s="254"/>
      <c r="D85" s="255"/>
      <c r="E85" s="255"/>
      <c r="F85" s="255"/>
      <c r="G85" s="255"/>
      <c r="H85" s="145"/>
      <c r="I85" s="145"/>
      <c r="J85" s="145"/>
      <c r="K85" s="145"/>
      <c r="L85" s="184"/>
      <c r="M85" s="191"/>
      <c r="N85" s="145"/>
      <c r="O85" s="145"/>
      <c r="P85" s="145"/>
      <c r="Q85" s="145"/>
      <c r="R85" s="145"/>
      <c r="S85" s="145"/>
      <c r="T85" s="145"/>
      <c r="U85" s="145"/>
      <c r="V85" s="145"/>
      <c r="W85" s="138"/>
      <c r="X85" s="138"/>
      <c r="Y85" s="138"/>
      <c r="Z85" s="138"/>
      <c r="AA85" s="138"/>
      <c r="AB85" s="138"/>
      <c r="AC85" s="138"/>
      <c r="AD85" s="138"/>
      <c r="AE85" s="138" t="s">
        <v>162</v>
      </c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</row>
    <row r="86" spans="1:58" ht="20.399999999999999" outlineLevel="1" x14ac:dyDescent="0.25">
      <c r="A86" s="153">
        <v>18</v>
      </c>
      <c r="B86" s="154" t="s">
        <v>237</v>
      </c>
      <c r="C86" s="161" t="s">
        <v>238</v>
      </c>
      <c r="D86" s="155" t="s">
        <v>221</v>
      </c>
      <c r="E86" s="179">
        <v>8</v>
      </c>
      <c r="F86" s="183"/>
      <c r="G86" s="190">
        <f>ROUND(E86*F86,2)</f>
        <v>0</v>
      </c>
      <c r="H86" s="156"/>
      <c r="I86" s="157">
        <f>ROUND(E86*H86,2)</f>
        <v>0</v>
      </c>
      <c r="J86" s="156"/>
      <c r="K86" s="157">
        <f>ROUND(E86*J86,2)</f>
        <v>0</v>
      </c>
      <c r="L86" s="179">
        <v>21</v>
      </c>
      <c r="M86" s="190">
        <f>G86*(1+L86/100)</f>
        <v>0</v>
      </c>
      <c r="N86" s="157">
        <v>8.7499999999999994E-2</v>
      </c>
      <c r="O86" s="157">
        <f>ROUND(E86*N86,2)</f>
        <v>0.7</v>
      </c>
      <c r="P86" s="157">
        <v>0</v>
      </c>
      <c r="Q86" s="157">
        <f>ROUND(E86*P86,2)</f>
        <v>0</v>
      </c>
      <c r="R86" s="158" t="s">
        <v>159</v>
      </c>
      <c r="S86" s="145">
        <v>0</v>
      </c>
      <c r="T86" s="145">
        <f>ROUND(E86*S86,2)</f>
        <v>0</v>
      </c>
      <c r="U86" s="145"/>
      <c r="V86" s="145" t="s">
        <v>175</v>
      </c>
      <c r="W86" s="138"/>
      <c r="X86" s="138"/>
      <c r="Y86" s="138"/>
      <c r="Z86" s="138"/>
      <c r="AA86" s="138"/>
      <c r="AB86" s="138"/>
      <c r="AC86" s="138"/>
      <c r="AD86" s="138"/>
      <c r="AE86" s="138" t="s">
        <v>176</v>
      </c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</row>
    <row r="87" spans="1:58" outlineLevel="1" x14ac:dyDescent="0.25">
      <c r="A87" s="143"/>
      <c r="B87" s="144"/>
      <c r="C87" s="254"/>
      <c r="D87" s="255"/>
      <c r="E87" s="255"/>
      <c r="F87" s="255"/>
      <c r="G87" s="255"/>
      <c r="H87" s="145"/>
      <c r="I87" s="145"/>
      <c r="J87" s="145"/>
      <c r="K87" s="145"/>
      <c r="L87" s="184"/>
      <c r="M87" s="191"/>
      <c r="N87" s="145"/>
      <c r="O87" s="145"/>
      <c r="P87" s="145"/>
      <c r="Q87" s="145"/>
      <c r="R87" s="145"/>
      <c r="S87" s="145"/>
      <c r="T87" s="145"/>
      <c r="U87" s="145"/>
      <c r="V87" s="145"/>
      <c r="W87" s="138"/>
      <c r="X87" s="138"/>
      <c r="Y87" s="138"/>
      <c r="Z87" s="138"/>
      <c r="AA87" s="138"/>
      <c r="AB87" s="138"/>
      <c r="AC87" s="138"/>
      <c r="AD87" s="138"/>
      <c r="AE87" s="138" t="s">
        <v>162</v>
      </c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</row>
    <row r="88" spans="1:58" x14ac:dyDescent="0.25">
      <c r="A88" s="148" t="s">
        <v>154</v>
      </c>
      <c r="B88" s="149" t="s">
        <v>56</v>
      </c>
      <c r="C88" s="160" t="s">
        <v>74</v>
      </c>
      <c r="D88" s="150"/>
      <c r="E88" s="178"/>
      <c r="F88" s="178"/>
      <c r="G88" s="189">
        <f>SUMIF(AE89:AE109,"&lt;&gt;NOR",G89:G109)</f>
        <v>0</v>
      </c>
      <c r="H88" s="151"/>
      <c r="I88" s="151">
        <f>SUM(I89:I109)</f>
        <v>0</v>
      </c>
      <c r="J88" s="151"/>
      <c r="K88" s="151">
        <f>SUM(K89:K109)</f>
        <v>0</v>
      </c>
      <c r="L88" s="178"/>
      <c r="M88" s="189">
        <f>SUM(M89:M109)</f>
        <v>0</v>
      </c>
      <c r="N88" s="151"/>
      <c r="O88" s="151">
        <f>SUM(O89:O109)</f>
        <v>34.71</v>
      </c>
      <c r="P88" s="151"/>
      <c r="Q88" s="151">
        <f>SUM(Q89:Q109)</f>
        <v>0</v>
      </c>
      <c r="R88" s="152"/>
      <c r="S88" s="147"/>
      <c r="T88" s="147">
        <f>SUM(T89:T109)</f>
        <v>122.16000000000003</v>
      </c>
      <c r="U88" s="147"/>
      <c r="V88" s="147"/>
      <c r="AE88" t="s">
        <v>155</v>
      </c>
    </row>
    <row r="89" spans="1:58" outlineLevel="1" x14ac:dyDescent="0.25">
      <c r="A89" s="153">
        <v>19</v>
      </c>
      <c r="B89" s="154" t="s">
        <v>239</v>
      </c>
      <c r="C89" s="161" t="s">
        <v>240</v>
      </c>
      <c r="D89" s="155" t="s">
        <v>174</v>
      </c>
      <c r="E89" s="179">
        <v>123</v>
      </c>
      <c r="F89" s="183"/>
      <c r="G89" s="190">
        <f>ROUND(E89*F89,2)</f>
        <v>0</v>
      </c>
      <c r="H89" s="156"/>
      <c r="I89" s="157">
        <f>ROUND(E89*H89,2)</f>
        <v>0</v>
      </c>
      <c r="J89" s="156"/>
      <c r="K89" s="157">
        <f>ROUND(E89*J89,2)</f>
        <v>0</v>
      </c>
      <c r="L89" s="179">
        <v>21</v>
      </c>
      <c r="M89" s="190">
        <f>G89*(1+L89/100)</f>
        <v>0</v>
      </c>
      <c r="N89" s="157">
        <v>0.17917</v>
      </c>
      <c r="O89" s="157">
        <f>ROUND(E89*N89,2)</f>
        <v>22.04</v>
      </c>
      <c r="P89" s="157">
        <v>0</v>
      </c>
      <c r="Q89" s="157">
        <f>ROUND(E89*P89,2)</f>
        <v>0</v>
      </c>
      <c r="R89" s="158" t="s">
        <v>159</v>
      </c>
      <c r="S89" s="145">
        <v>0.73</v>
      </c>
      <c r="T89" s="145">
        <f>ROUND(E89*S89,2)</f>
        <v>89.79</v>
      </c>
      <c r="U89" s="145"/>
      <c r="V89" s="145" t="s">
        <v>160</v>
      </c>
      <c r="W89" s="138"/>
      <c r="X89" s="138"/>
      <c r="Y89" s="138"/>
      <c r="Z89" s="138"/>
      <c r="AA89" s="138"/>
      <c r="AB89" s="138"/>
      <c r="AC89" s="138"/>
      <c r="AD89" s="138"/>
      <c r="AE89" s="138" t="s">
        <v>161</v>
      </c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</row>
    <row r="90" spans="1:58" outlineLevel="1" x14ac:dyDescent="0.25">
      <c r="A90" s="143"/>
      <c r="B90" s="144"/>
      <c r="C90" s="250" t="s">
        <v>241</v>
      </c>
      <c r="D90" s="251"/>
      <c r="E90" s="251"/>
      <c r="F90" s="251"/>
      <c r="G90" s="251"/>
      <c r="H90" s="145"/>
      <c r="I90" s="145"/>
      <c r="J90" s="145"/>
      <c r="K90" s="145"/>
      <c r="L90" s="184"/>
      <c r="M90" s="191"/>
      <c r="N90" s="145"/>
      <c r="O90" s="145"/>
      <c r="P90" s="145"/>
      <c r="Q90" s="145"/>
      <c r="R90" s="145"/>
      <c r="S90" s="145"/>
      <c r="T90" s="145"/>
      <c r="U90" s="145"/>
      <c r="V90" s="145"/>
      <c r="W90" s="138"/>
      <c r="X90" s="138"/>
      <c r="Y90" s="138"/>
      <c r="Z90" s="138"/>
      <c r="AA90" s="138"/>
      <c r="AB90" s="138"/>
      <c r="AC90" s="138"/>
      <c r="AD90" s="138"/>
      <c r="AE90" s="138" t="s">
        <v>168</v>
      </c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</row>
    <row r="91" spans="1:58" outlineLevel="1" x14ac:dyDescent="0.25">
      <c r="A91" s="143"/>
      <c r="B91" s="144"/>
      <c r="C91" s="162" t="s">
        <v>242</v>
      </c>
      <c r="D91" s="146"/>
      <c r="E91" s="180">
        <v>123</v>
      </c>
      <c r="F91" s="184"/>
      <c r="G91" s="191"/>
      <c r="H91" s="145"/>
      <c r="I91" s="145"/>
      <c r="J91" s="145"/>
      <c r="K91" s="145"/>
      <c r="L91" s="184"/>
      <c r="M91" s="191"/>
      <c r="N91" s="145"/>
      <c r="O91" s="145"/>
      <c r="P91" s="145"/>
      <c r="Q91" s="145"/>
      <c r="R91" s="145"/>
      <c r="S91" s="145"/>
      <c r="T91" s="145"/>
      <c r="U91" s="145"/>
      <c r="V91" s="145"/>
      <c r="W91" s="138"/>
      <c r="X91" s="138"/>
      <c r="Y91" s="138"/>
      <c r="Z91" s="138"/>
      <c r="AA91" s="138"/>
      <c r="AB91" s="138"/>
      <c r="AC91" s="138"/>
      <c r="AD91" s="138"/>
      <c r="AE91" s="138" t="s">
        <v>170</v>
      </c>
      <c r="AF91" s="138">
        <v>0</v>
      </c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</row>
    <row r="92" spans="1:58" outlineLevel="1" x14ac:dyDescent="0.25">
      <c r="A92" s="143"/>
      <c r="B92" s="144"/>
      <c r="C92" s="252"/>
      <c r="D92" s="253"/>
      <c r="E92" s="253"/>
      <c r="F92" s="253"/>
      <c r="G92" s="253"/>
      <c r="H92" s="145"/>
      <c r="I92" s="145"/>
      <c r="J92" s="145"/>
      <c r="K92" s="145"/>
      <c r="L92" s="184"/>
      <c r="M92" s="191"/>
      <c r="N92" s="145"/>
      <c r="O92" s="145"/>
      <c r="P92" s="145"/>
      <c r="Q92" s="145"/>
      <c r="R92" s="145"/>
      <c r="S92" s="145"/>
      <c r="T92" s="145"/>
      <c r="U92" s="145"/>
      <c r="V92" s="145"/>
      <c r="W92" s="138"/>
      <c r="X92" s="138"/>
      <c r="Y92" s="138"/>
      <c r="Z92" s="138"/>
      <c r="AA92" s="138"/>
      <c r="AB92" s="138"/>
      <c r="AC92" s="138"/>
      <c r="AD92" s="138"/>
      <c r="AE92" s="138" t="s">
        <v>162</v>
      </c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  <c r="AY92" s="138"/>
      <c r="AZ92" s="138"/>
      <c r="BA92" s="138"/>
      <c r="BB92" s="138"/>
      <c r="BC92" s="138"/>
      <c r="BD92" s="138"/>
      <c r="BE92" s="138"/>
      <c r="BF92" s="138"/>
    </row>
    <row r="93" spans="1:58" outlineLevel="1" x14ac:dyDescent="0.25">
      <c r="A93" s="153">
        <v>20</v>
      </c>
      <c r="B93" s="154" t="s">
        <v>243</v>
      </c>
      <c r="C93" s="161" t="s">
        <v>244</v>
      </c>
      <c r="D93" s="155" t="s">
        <v>181</v>
      </c>
      <c r="E93" s="179">
        <v>3.5000000000000003E-2</v>
      </c>
      <c r="F93" s="183"/>
      <c r="G93" s="190">
        <f>ROUND(E93*F93,2)</f>
        <v>0</v>
      </c>
      <c r="H93" s="156"/>
      <c r="I93" s="157">
        <f>ROUND(E93*H93,2)</f>
        <v>0</v>
      </c>
      <c r="J93" s="156"/>
      <c r="K93" s="157">
        <f>ROUND(E93*J93,2)</f>
        <v>0</v>
      </c>
      <c r="L93" s="179">
        <v>21</v>
      </c>
      <c r="M93" s="190">
        <f>G93*(1+L93/100)</f>
        <v>0</v>
      </c>
      <c r="N93" s="157">
        <v>1.0543800000000001</v>
      </c>
      <c r="O93" s="157">
        <f>ROUND(E93*N93,2)</f>
        <v>0.04</v>
      </c>
      <c r="P93" s="157">
        <v>0</v>
      </c>
      <c r="Q93" s="157">
        <f>ROUND(E93*P93,2)</f>
        <v>0</v>
      </c>
      <c r="R93" s="158" t="s">
        <v>159</v>
      </c>
      <c r="S93" s="145">
        <v>15.21</v>
      </c>
      <c r="T93" s="145">
        <f>ROUND(E93*S93,2)</f>
        <v>0.53</v>
      </c>
      <c r="U93" s="145"/>
      <c r="V93" s="145" t="s">
        <v>160</v>
      </c>
      <c r="W93" s="138"/>
      <c r="X93" s="138"/>
      <c r="Y93" s="138"/>
      <c r="Z93" s="138"/>
      <c r="AA93" s="138"/>
      <c r="AB93" s="138"/>
      <c r="AC93" s="138"/>
      <c r="AD93" s="138"/>
      <c r="AE93" s="138" t="s">
        <v>161</v>
      </c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</row>
    <row r="94" spans="1:58" ht="21" outlineLevel="1" x14ac:dyDescent="0.25">
      <c r="A94" s="143"/>
      <c r="B94" s="144"/>
      <c r="C94" s="250" t="s">
        <v>245</v>
      </c>
      <c r="D94" s="251"/>
      <c r="E94" s="251"/>
      <c r="F94" s="251"/>
      <c r="G94" s="251"/>
      <c r="H94" s="145"/>
      <c r="I94" s="145"/>
      <c r="J94" s="145"/>
      <c r="K94" s="145"/>
      <c r="L94" s="184"/>
      <c r="M94" s="191"/>
      <c r="N94" s="145"/>
      <c r="O94" s="145"/>
      <c r="P94" s="145"/>
      <c r="Q94" s="145"/>
      <c r="R94" s="145"/>
      <c r="S94" s="145"/>
      <c r="T94" s="145"/>
      <c r="U94" s="145"/>
      <c r="V94" s="145"/>
      <c r="W94" s="138"/>
      <c r="X94" s="138"/>
      <c r="Y94" s="138"/>
      <c r="Z94" s="138"/>
      <c r="AA94" s="138"/>
      <c r="AB94" s="138"/>
      <c r="AC94" s="138"/>
      <c r="AD94" s="138"/>
      <c r="AE94" s="138" t="s">
        <v>168</v>
      </c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59" t="str">
        <f>C94</f>
        <v>prostě uložených, vetknutých i spojitých, deskových, trámových (žebrových, kazetových), s keramickými a jinými vložkami, konzolových nebo balkónových, hřibových včetně hlavic hřibových sloupů, plochých střech a pro zavěšení železobetonových podhledů. Včetně distančních prvků.</v>
      </c>
      <c r="AZ94" s="138"/>
      <c r="BA94" s="138"/>
      <c r="BB94" s="138"/>
      <c r="BC94" s="138"/>
      <c r="BD94" s="138"/>
      <c r="BE94" s="138"/>
      <c r="BF94" s="138"/>
    </row>
    <row r="95" spans="1:58" outlineLevel="1" x14ac:dyDescent="0.25">
      <c r="A95" s="143"/>
      <c r="B95" s="144"/>
      <c r="C95" s="162" t="s">
        <v>246</v>
      </c>
      <c r="D95" s="146"/>
      <c r="E95" s="180">
        <v>3.5000000000000003E-2</v>
      </c>
      <c r="F95" s="184"/>
      <c r="G95" s="191"/>
      <c r="H95" s="145"/>
      <c r="I95" s="145"/>
      <c r="J95" s="145"/>
      <c r="K95" s="145"/>
      <c r="L95" s="184"/>
      <c r="M95" s="191"/>
      <c r="N95" s="145"/>
      <c r="O95" s="145"/>
      <c r="P95" s="145"/>
      <c r="Q95" s="145"/>
      <c r="R95" s="145"/>
      <c r="S95" s="145"/>
      <c r="T95" s="145"/>
      <c r="U95" s="145"/>
      <c r="V95" s="145"/>
      <c r="W95" s="138"/>
      <c r="X95" s="138"/>
      <c r="Y95" s="138"/>
      <c r="Z95" s="138"/>
      <c r="AA95" s="138"/>
      <c r="AB95" s="138"/>
      <c r="AC95" s="138"/>
      <c r="AD95" s="138"/>
      <c r="AE95" s="138" t="s">
        <v>170</v>
      </c>
      <c r="AF95" s="138">
        <v>0</v>
      </c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</row>
    <row r="96" spans="1:58" outlineLevel="1" x14ac:dyDescent="0.25">
      <c r="A96" s="143"/>
      <c r="B96" s="144"/>
      <c r="C96" s="252"/>
      <c r="D96" s="253"/>
      <c r="E96" s="253"/>
      <c r="F96" s="253"/>
      <c r="G96" s="253"/>
      <c r="H96" s="145"/>
      <c r="I96" s="145"/>
      <c r="J96" s="145"/>
      <c r="K96" s="145"/>
      <c r="L96" s="184"/>
      <c r="M96" s="191"/>
      <c r="N96" s="145"/>
      <c r="O96" s="145"/>
      <c r="P96" s="145"/>
      <c r="Q96" s="145"/>
      <c r="R96" s="145"/>
      <c r="S96" s="145"/>
      <c r="T96" s="145"/>
      <c r="U96" s="145"/>
      <c r="V96" s="145"/>
      <c r="W96" s="138"/>
      <c r="X96" s="138"/>
      <c r="Y96" s="138"/>
      <c r="Z96" s="138"/>
      <c r="AA96" s="138"/>
      <c r="AB96" s="138"/>
      <c r="AC96" s="138"/>
      <c r="AD96" s="138"/>
      <c r="AE96" s="138" t="s">
        <v>162</v>
      </c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8"/>
      <c r="AZ96" s="138"/>
      <c r="BA96" s="138"/>
      <c r="BB96" s="138"/>
      <c r="BC96" s="138"/>
      <c r="BD96" s="138"/>
      <c r="BE96" s="138"/>
      <c r="BF96" s="138"/>
    </row>
    <row r="97" spans="1:58" outlineLevel="1" x14ac:dyDescent="0.25">
      <c r="A97" s="153">
        <v>21</v>
      </c>
      <c r="B97" s="154" t="s">
        <v>247</v>
      </c>
      <c r="C97" s="161" t="s">
        <v>248</v>
      </c>
      <c r="D97" s="155" t="s">
        <v>158</v>
      </c>
      <c r="E97" s="179">
        <v>4.875</v>
      </c>
      <c r="F97" s="183"/>
      <c r="G97" s="190">
        <f>ROUND(E97*F97,2)</f>
        <v>0</v>
      </c>
      <c r="H97" s="156"/>
      <c r="I97" s="157">
        <f>ROUND(E97*H97,2)</f>
        <v>0</v>
      </c>
      <c r="J97" s="156"/>
      <c r="K97" s="157">
        <f>ROUND(E97*J97,2)</f>
        <v>0</v>
      </c>
      <c r="L97" s="179">
        <v>21</v>
      </c>
      <c r="M97" s="190">
        <f>G97*(1+L97/100)</f>
        <v>0</v>
      </c>
      <c r="N97" s="157">
        <v>2.5251100000000002</v>
      </c>
      <c r="O97" s="157">
        <f>ROUND(E97*N97,2)</f>
        <v>12.31</v>
      </c>
      <c r="P97" s="157">
        <v>0</v>
      </c>
      <c r="Q97" s="157">
        <f>ROUND(E97*P97,2)</f>
        <v>0</v>
      </c>
      <c r="R97" s="158" t="s">
        <v>159</v>
      </c>
      <c r="S97" s="145">
        <v>1.45</v>
      </c>
      <c r="T97" s="145">
        <f>ROUND(E97*S97,2)</f>
        <v>7.07</v>
      </c>
      <c r="U97" s="145"/>
      <c r="V97" s="145" t="s">
        <v>160</v>
      </c>
      <c r="W97" s="138"/>
      <c r="X97" s="138"/>
      <c r="Y97" s="138"/>
      <c r="Z97" s="138"/>
      <c r="AA97" s="138"/>
      <c r="AB97" s="138"/>
      <c r="AC97" s="138"/>
      <c r="AD97" s="138"/>
      <c r="AE97" s="138" t="s">
        <v>161</v>
      </c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</row>
    <row r="98" spans="1:58" outlineLevel="1" x14ac:dyDescent="0.25">
      <c r="A98" s="143"/>
      <c r="B98" s="144"/>
      <c r="C98" s="162" t="s">
        <v>249</v>
      </c>
      <c r="D98" s="146"/>
      <c r="E98" s="180">
        <v>4.875</v>
      </c>
      <c r="F98" s="184"/>
      <c r="G98" s="191"/>
      <c r="H98" s="145"/>
      <c r="I98" s="145"/>
      <c r="J98" s="145"/>
      <c r="K98" s="145"/>
      <c r="L98" s="184"/>
      <c r="M98" s="191"/>
      <c r="N98" s="145"/>
      <c r="O98" s="145"/>
      <c r="P98" s="145"/>
      <c r="Q98" s="145"/>
      <c r="R98" s="145"/>
      <c r="S98" s="145"/>
      <c r="T98" s="145"/>
      <c r="U98" s="145"/>
      <c r="V98" s="145"/>
      <c r="W98" s="138"/>
      <c r="X98" s="138"/>
      <c r="Y98" s="138"/>
      <c r="Z98" s="138"/>
      <c r="AA98" s="138"/>
      <c r="AB98" s="138"/>
      <c r="AC98" s="138"/>
      <c r="AD98" s="138"/>
      <c r="AE98" s="138" t="s">
        <v>170</v>
      </c>
      <c r="AF98" s="138">
        <v>0</v>
      </c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8"/>
      <c r="AZ98" s="138"/>
      <c r="BA98" s="138"/>
      <c r="BB98" s="138"/>
      <c r="BC98" s="138"/>
      <c r="BD98" s="138"/>
      <c r="BE98" s="138"/>
      <c r="BF98" s="138"/>
    </row>
    <row r="99" spans="1:58" outlineLevel="1" x14ac:dyDescent="0.25">
      <c r="A99" s="143"/>
      <c r="B99" s="144"/>
      <c r="C99" s="252"/>
      <c r="D99" s="253"/>
      <c r="E99" s="253"/>
      <c r="F99" s="253"/>
      <c r="G99" s="253"/>
      <c r="H99" s="145"/>
      <c r="I99" s="145"/>
      <c r="J99" s="145"/>
      <c r="K99" s="145"/>
      <c r="L99" s="184"/>
      <c r="M99" s="191"/>
      <c r="N99" s="145"/>
      <c r="O99" s="145"/>
      <c r="P99" s="145"/>
      <c r="Q99" s="145"/>
      <c r="R99" s="145"/>
      <c r="S99" s="145"/>
      <c r="T99" s="145"/>
      <c r="U99" s="145"/>
      <c r="V99" s="145"/>
      <c r="W99" s="138"/>
      <c r="X99" s="138"/>
      <c r="Y99" s="138"/>
      <c r="Z99" s="138"/>
      <c r="AA99" s="138"/>
      <c r="AB99" s="138"/>
      <c r="AC99" s="138"/>
      <c r="AD99" s="138"/>
      <c r="AE99" s="138" t="s">
        <v>162</v>
      </c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138"/>
      <c r="BB99" s="138"/>
      <c r="BC99" s="138"/>
      <c r="BD99" s="138"/>
      <c r="BE99" s="138"/>
      <c r="BF99" s="138"/>
    </row>
    <row r="100" spans="1:58" outlineLevel="1" x14ac:dyDescent="0.25">
      <c r="A100" s="153">
        <v>22</v>
      </c>
      <c r="B100" s="154" t="s">
        <v>250</v>
      </c>
      <c r="C100" s="161" t="s">
        <v>484</v>
      </c>
      <c r="D100" s="155" t="s">
        <v>174</v>
      </c>
      <c r="E100" s="179">
        <v>19.5</v>
      </c>
      <c r="F100" s="183"/>
      <c r="G100" s="190">
        <f>ROUND(E100*F100,2)</f>
        <v>0</v>
      </c>
      <c r="H100" s="156"/>
      <c r="I100" s="157">
        <f>ROUND(E100*H100,2)</f>
        <v>0</v>
      </c>
      <c r="J100" s="156"/>
      <c r="K100" s="157">
        <f>ROUND(E100*J100,2)</f>
        <v>0</v>
      </c>
      <c r="L100" s="179">
        <v>21</v>
      </c>
      <c r="M100" s="190">
        <f>G100*(1+L100/100)</f>
        <v>0</v>
      </c>
      <c r="N100" s="157">
        <v>7.8200000000000006E-3</v>
      </c>
      <c r="O100" s="157">
        <f>ROUND(E100*N100,2)</f>
        <v>0.15</v>
      </c>
      <c r="P100" s="157">
        <v>0</v>
      </c>
      <c r="Q100" s="157">
        <f>ROUND(E100*P100,2)</f>
        <v>0</v>
      </c>
      <c r="R100" s="158" t="s">
        <v>251</v>
      </c>
      <c r="S100" s="145">
        <v>0.79</v>
      </c>
      <c r="T100" s="145">
        <f>ROUND(E100*S100,2)</f>
        <v>15.41</v>
      </c>
      <c r="U100" s="145"/>
      <c r="V100" s="145" t="s">
        <v>160</v>
      </c>
      <c r="W100" s="138"/>
      <c r="X100" s="138"/>
      <c r="Y100" s="138"/>
      <c r="Z100" s="138"/>
      <c r="AA100" s="138"/>
      <c r="AB100" s="138"/>
      <c r="AC100" s="138"/>
      <c r="AD100" s="138"/>
      <c r="AE100" s="138" t="s">
        <v>252</v>
      </c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38"/>
      <c r="BD100" s="138"/>
      <c r="BE100" s="138"/>
      <c r="BF100" s="138"/>
    </row>
    <row r="101" spans="1:58" outlineLevel="1" x14ac:dyDescent="0.25">
      <c r="A101" s="143"/>
      <c r="B101" s="144"/>
      <c r="C101" s="162" t="s">
        <v>253</v>
      </c>
      <c r="D101" s="146"/>
      <c r="E101" s="180">
        <v>19.5</v>
      </c>
      <c r="F101" s="184"/>
      <c r="G101" s="191"/>
      <c r="H101" s="145"/>
      <c r="I101" s="145"/>
      <c r="J101" s="145"/>
      <c r="K101" s="145"/>
      <c r="L101" s="184"/>
      <c r="M101" s="191"/>
      <c r="N101" s="145"/>
      <c r="O101" s="145"/>
      <c r="P101" s="145"/>
      <c r="Q101" s="145"/>
      <c r="R101" s="145"/>
      <c r="S101" s="145"/>
      <c r="T101" s="145"/>
      <c r="U101" s="145"/>
      <c r="V101" s="145"/>
      <c r="W101" s="138"/>
      <c r="X101" s="138"/>
      <c r="Y101" s="138"/>
      <c r="Z101" s="138"/>
      <c r="AA101" s="138"/>
      <c r="AB101" s="138"/>
      <c r="AC101" s="138"/>
      <c r="AD101" s="138"/>
      <c r="AE101" s="138" t="s">
        <v>170</v>
      </c>
      <c r="AF101" s="138">
        <v>0</v>
      </c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38"/>
    </row>
    <row r="102" spans="1:58" outlineLevel="1" x14ac:dyDescent="0.25">
      <c r="A102" s="143"/>
      <c r="B102" s="144"/>
      <c r="C102" s="252"/>
      <c r="D102" s="253"/>
      <c r="E102" s="253"/>
      <c r="F102" s="253"/>
      <c r="G102" s="253"/>
      <c r="H102" s="145"/>
      <c r="I102" s="145"/>
      <c r="J102" s="145"/>
      <c r="K102" s="145"/>
      <c r="L102" s="184"/>
      <c r="M102" s="191"/>
      <c r="N102" s="145"/>
      <c r="O102" s="145"/>
      <c r="P102" s="145"/>
      <c r="Q102" s="145"/>
      <c r="R102" s="145"/>
      <c r="S102" s="145"/>
      <c r="T102" s="145"/>
      <c r="U102" s="145"/>
      <c r="V102" s="145"/>
      <c r="W102" s="138"/>
      <c r="X102" s="138"/>
      <c r="Y102" s="138"/>
      <c r="Z102" s="138"/>
      <c r="AA102" s="138"/>
      <c r="AB102" s="138"/>
      <c r="AC102" s="138"/>
      <c r="AD102" s="138"/>
      <c r="AE102" s="138" t="s">
        <v>162</v>
      </c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8"/>
      <c r="AZ102" s="138"/>
      <c r="BA102" s="138"/>
      <c r="BB102" s="138"/>
      <c r="BC102" s="138"/>
      <c r="BD102" s="138"/>
      <c r="BE102" s="138"/>
      <c r="BF102" s="138"/>
    </row>
    <row r="103" spans="1:58" outlineLevel="1" x14ac:dyDescent="0.25">
      <c r="A103" s="153">
        <v>23</v>
      </c>
      <c r="B103" s="154" t="s">
        <v>254</v>
      </c>
      <c r="C103" s="161" t="s">
        <v>485</v>
      </c>
      <c r="D103" s="155" t="s">
        <v>174</v>
      </c>
      <c r="E103" s="179">
        <v>19.5</v>
      </c>
      <c r="F103" s="183"/>
      <c r="G103" s="190">
        <f>ROUND(E103*F103,2)</f>
        <v>0</v>
      </c>
      <c r="H103" s="156"/>
      <c r="I103" s="157">
        <f>ROUND(E103*H103,2)</f>
        <v>0</v>
      </c>
      <c r="J103" s="156"/>
      <c r="K103" s="157">
        <f>ROUND(E103*J103,2)</f>
        <v>0</v>
      </c>
      <c r="L103" s="179">
        <v>21</v>
      </c>
      <c r="M103" s="190">
        <f>G103*(1+L103/100)</f>
        <v>0</v>
      </c>
      <c r="N103" s="157">
        <v>0</v>
      </c>
      <c r="O103" s="157">
        <f>ROUND(E103*N103,2)</f>
        <v>0</v>
      </c>
      <c r="P103" s="157">
        <v>0</v>
      </c>
      <c r="Q103" s="157">
        <f>ROUND(E103*P103,2)</f>
        <v>0</v>
      </c>
      <c r="R103" s="158" t="s">
        <v>251</v>
      </c>
      <c r="S103" s="145">
        <v>0.24</v>
      </c>
      <c r="T103" s="145">
        <f>ROUND(E103*S103,2)</f>
        <v>4.68</v>
      </c>
      <c r="U103" s="145"/>
      <c r="V103" s="145" t="s">
        <v>160</v>
      </c>
      <c r="W103" s="138"/>
      <c r="X103" s="138"/>
      <c r="Y103" s="138"/>
      <c r="Z103" s="138"/>
      <c r="AA103" s="138"/>
      <c r="AB103" s="138"/>
      <c r="AC103" s="138"/>
      <c r="AD103" s="138"/>
      <c r="AE103" s="138" t="s">
        <v>252</v>
      </c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38"/>
      <c r="AZ103" s="138"/>
      <c r="BA103" s="138"/>
      <c r="BB103" s="138"/>
      <c r="BC103" s="138"/>
      <c r="BD103" s="138"/>
      <c r="BE103" s="138"/>
      <c r="BF103" s="138"/>
    </row>
    <row r="104" spans="1:58" outlineLevel="1" x14ac:dyDescent="0.25">
      <c r="A104" s="143"/>
      <c r="B104" s="144"/>
      <c r="C104" s="162" t="s">
        <v>253</v>
      </c>
      <c r="D104" s="146"/>
      <c r="E104" s="180">
        <v>19.5</v>
      </c>
      <c r="F104" s="184"/>
      <c r="G104" s="191"/>
      <c r="H104" s="145"/>
      <c r="I104" s="145"/>
      <c r="J104" s="145"/>
      <c r="K104" s="145"/>
      <c r="L104" s="184"/>
      <c r="M104" s="191"/>
      <c r="N104" s="145"/>
      <c r="O104" s="145"/>
      <c r="P104" s="145"/>
      <c r="Q104" s="145"/>
      <c r="R104" s="145"/>
      <c r="S104" s="145"/>
      <c r="T104" s="145"/>
      <c r="U104" s="145"/>
      <c r="V104" s="145"/>
      <c r="W104" s="138"/>
      <c r="X104" s="138"/>
      <c r="Y104" s="138"/>
      <c r="Z104" s="138"/>
      <c r="AA104" s="138"/>
      <c r="AB104" s="138"/>
      <c r="AC104" s="138"/>
      <c r="AD104" s="138"/>
      <c r="AE104" s="138" t="s">
        <v>170</v>
      </c>
      <c r="AF104" s="138">
        <v>0</v>
      </c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8"/>
      <c r="AZ104" s="138"/>
      <c r="BA104" s="138"/>
      <c r="BB104" s="138"/>
      <c r="BC104" s="138"/>
      <c r="BD104" s="138"/>
      <c r="BE104" s="138"/>
      <c r="BF104" s="138"/>
    </row>
    <row r="105" spans="1:58" outlineLevel="1" x14ac:dyDescent="0.25">
      <c r="A105" s="143"/>
      <c r="B105" s="144"/>
      <c r="C105" s="252"/>
      <c r="D105" s="253"/>
      <c r="E105" s="253"/>
      <c r="F105" s="253"/>
      <c r="G105" s="253"/>
      <c r="H105" s="145"/>
      <c r="I105" s="145"/>
      <c r="J105" s="145"/>
      <c r="K105" s="145"/>
      <c r="L105" s="184"/>
      <c r="M105" s="191"/>
      <c r="N105" s="145"/>
      <c r="O105" s="145"/>
      <c r="P105" s="145"/>
      <c r="Q105" s="145"/>
      <c r="R105" s="145"/>
      <c r="S105" s="145"/>
      <c r="T105" s="145"/>
      <c r="U105" s="145"/>
      <c r="V105" s="145"/>
      <c r="W105" s="138"/>
      <c r="X105" s="138"/>
      <c r="Y105" s="138"/>
      <c r="Z105" s="138"/>
      <c r="AA105" s="138"/>
      <c r="AB105" s="138"/>
      <c r="AC105" s="138"/>
      <c r="AD105" s="138"/>
      <c r="AE105" s="138" t="s">
        <v>162</v>
      </c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38"/>
      <c r="AZ105" s="138"/>
      <c r="BA105" s="138"/>
      <c r="BB105" s="138"/>
      <c r="BC105" s="138"/>
      <c r="BD105" s="138"/>
      <c r="BE105" s="138"/>
      <c r="BF105" s="138"/>
    </row>
    <row r="106" spans="1:58" outlineLevel="1" x14ac:dyDescent="0.25">
      <c r="A106" s="153">
        <v>24</v>
      </c>
      <c r="B106" s="154" t="s">
        <v>255</v>
      </c>
      <c r="C106" s="161" t="s">
        <v>256</v>
      </c>
      <c r="D106" s="155" t="s">
        <v>181</v>
      </c>
      <c r="E106" s="179">
        <v>0.16900000000000001</v>
      </c>
      <c r="F106" s="183"/>
      <c r="G106" s="190">
        <f>ROUND(E106*F106,2)</f>
        <v>0</v>
      </c>
      <c r="H106" s="156"/>
      <c r="I106" s="157">
        <f>ROUND(E106*H106,2)</f>
        <v>0</v>
      </c>
      <c r="J106" s="156"/>
      <c r="K106" s="157">
        <f>ROUND(E106*J106,2)</f>
        <v>0</v>
      </c>
      <c r="L106" s="179">
        <v>21</v>
      </c>
      <c r="M106" s="190">
        <f>G106*(1+L106/100)</f>
        <v>0</v>
      </c>
      <c r="N106" s="157">
        <v>1.0166500000000001</v>
      </c>
      <c r="O106" s="157">
        <f>ROUND(E106*N106,2)</f>
        <v>0.17</v>
      </c>
      <c r="P106" s="157">
        <v>0</v>
      </c>
      <c r="Q106" s="157">
        <f>ROUND(E106*P106,2)</f>
        <v>0</v>
      </c>
      <c r="R106" s="158" t="s">
        <v>159</v>
      </c>
      <c r="S106" s="145">
        <v>27.67</v>
      </c>
      <c r="T106" s="145">
        <f>ROUND(E106*S106,2)</f>
        <v>4.68</v>
      </c>
      <c r="U106" s="145"/>
      <c r="V106" s="145" t="s">
        <v>160</v>
      </c>
      <c r="W106" s="138"/>
      <c r="X106" s="138"/>
      <c r="Y106" s="138"/>
      <c r="Z106" s="138"/>
      <c r="AA106" s="138"/>
      <c r="AB106" s="138"/>
      <c r="AC106" s="138"/>
      <c r="AD106" s="138"/>
      <c r="AE106" s="138" t="s">
        <v>161</v>
      </c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8"/>
      <c r="AY106" s="138"/>
      <c r="AZ106" s="138"/>
      <c r="BA106" s="138"/>
      <c r="BB106" s="138"/>
      <c r="BC106" s="138"/>
      <c r="BD106" s="138"/>
      <c r="BE106" s="138"/>
      <c r="BF106" s="138"/>
    </row>
    <row r="107" spans="1:58" outlineLevel="1" x14ac:dyDescent="0.25">
      <c r="A107" s="143"/>
      <c r="B107" s="144"/>
      <c r="C107" s="250" t="s">
        <v>257</v>
      </c>
      <c r="D107" s="251"/>
      <c r="E107" s="251"/>
      <c r="F107" s="251"/>
      <c r="G107" s="251"/>
      <c r="H107" s="145"/>
      <c r="I107" s="145"/>
      <c r="J107" s="145"/>
      <c r="K107" s="145"/>
      <c r="L107" s="184"/>
      <c r="M107" s="191"/>
      <c r="N107" s="145"/>
      <c r="O107" s="145"/>
      <c r="P107" s="145"/>
      <c r="Q107" s="145"/>
      <c r="R107" s="145"/>
      <c r="S107" s="145"/>
      <c r="T107" s="145"/>
      <c r="U107" s="145"/>
      <c r="V107" s="145"/>
      <c r="W107" s="138"/>
      <c r="X107" s="138"/>
      <c r="Y107" s="138"/>
      <c r="Z107" s="138"/>
      <c r="AA107" s="138"/>
      <c r="AB107" s="138"/>
      <c r="AC107" s="138"/>
      <c r="AD107" s="138"/>
      <c r="AE107" s="138" t="s">
        <v>168</v>
      </c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8"/>
      <c r="BC107" s="138"/>
      <c r="BD107" s="138"/>
      <c r="BE107" s="138"/>
      <c r="BF107" s="138"/>
    </row>
    <row r="108" spans="1:58" outlineLevel="1" x14ac:dyDescent="0.25">
      <c r="A108" s="143"/>
      <c r="B108" s="144"/>
      <c r="C108" s="162" t="s">
        <v>258</v>
      </c>
      <c r="D108" s="146"/>
      <c r="E108" s="180">
        <v>0.16900000000000001</v>
      </c>
      <c r="F108" s="184"/>
      <c r="G108" s="191"/>
      <c r="H108" s="145"/>
      <c r="I108" s="145"/>
      <c r="J108" s="145"/>
      <c r="K108" s="145"/>
      <c r="L108" s="184"/>
      <c r="M108" s="191"/>
      <c r="N108" s="145"/>
      <c r="O108" s="145"/>
      <c r="P108" s="145"/>
      <c r="Q108" s="145"/>
      <c r="R108" s="145"/>
      <c r="S108" s="145"/>
      <c r="T108" s="145"/>
      <c r="U108" s="145"/>
      <c r="V108" s="145"/>
      <c r="W108" s="138"/>
      <c r="X108" s="138"/>
      <c r="Y108" s="138"/>
      <c r="Z108" s="138"/>
      <c r="AA108" s="138"/>
      <c r="AB108" s="138"/>
      <c r="AC108" s="138"/>
      <c r="AD108" s="138"/>
      <c r="AE108" s="138" t="s">
        <v>170</v>
      </c>
      <c r="AF108" s="138">
        <v>0</v>
      </c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  <c r="AY108" s="138"/>
      <c r="AZ108" s="138"/>
      <c r="BA108" s="138"/>
      <c r="BB108" s="138"/>
      <c r="BC108" s="138"/>
      <c r="BD108" s="138"/>
      <c r="BE108" s="138"/>
      <c r="BF108" s="138"/>
    </row>
    <row r="109" spans="1:58" outlineLevel="1" x14ac:dyDescent="0.25">
      <c r="A109" s="143"/>
      <c r="B109" s="144"/>
      <c r="C109" s="252"/>
      <c r="D109" s="253"/>
      <c r="E109" s="253"/>
      <c r="F109" s="253"/>
      <c r="G109" s="253"/>
      <c r="H109" s="145"/>
      <c r="I109" s="145"/>
      <c r="J109" s="145"/>
      <c r="K109" s="145"/>
      <c r="L109" s="184"/>
      <c r="M109" s="191"/>
      <c r="N109" s="145"/>
      <c r="O109" s="145"/>
      <c r="P109" s="145"/>
      <c r="Q109" s="145"/>
      <c r="R109" s="145"/>
      <c r="S109" s="145"/>
      <c r="T109" s="145"/>
      <c r="U109" s="145"/>
      <c r="V109" s="145"/>
      <c r="W109" s="138"/>
      <c r="X109" s="138"/>
      <c r="Y109" s="138"/>
      <c r="Z109" s="138"/>
      <c r="AA109" s="138"/>
      <c r="AB109" s="138"/>
      <c r="AC109" s="138"/>
      <c r="AD109" s="138"/>
      <c r="AE109" s="138" t="s">
        <v>162</v>
      </c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  <c r="AV109" s="138"/>
      <c r="AW109" s="138"/>
      <c r="AX109" s="138"/>
      <c r="AY109" s="138"/>
      <c r="AZ109" s="138"/>
      <c r="BA109" s="138"/>
      <c r="BB109" s="138"/>
      <c r="BC109" s="138"/>
      <c r="BD109" s="138"/>
      <c r="BE109" s="138"/>
      <c r="BF109" s="138"/>
    </row>
    <row r="110" spans="1:58" x14ac:dyDescent="0.25">
      <c r="A110" s="148" t="s">
        <v>154</v>
      </c>
      <c r="B110" s="149" t="s">
        <v>75</v>
      </c>
      <c r="C110" s="160" t="s">
        <v>76</v>
      </c>
      <c r="D110" s="150"/>
      <c r="E110" s="178"/>
      <c r="F110" s="178"/>
      <c r="G110" s="189">
        <f>SUMIF(AE111:AE130,"&lt;&gt;NOR",G111:G130)</f>
        <v>0</v>
      </c>
      <c r="H110" s="151"/>
      <c r="I110" s="151">
        <f>SUM(I111:I130)</f>
        <v>0</v>
      </c>
      <c r="J110" s="151"/>
      <c r="K110" s="151">
        <f>SUM(K111:K130)</f>
        <v>0</v>
      </c>
      <c r="L110" s="178"/>
      <c r="M110" s="189">
        <f>SUM(M111:M130)</f>
        <v>0</v>
      </c>
      <c r="N110" s="151"/>
      <c r="O110" s="151">
        <f>SUM(O111:O130)</f>
        <v>11.03</v>
      </c>
      <c r="P110" s="151"/>
      <c r="Q110" s="151">
        <f>SUM(Q111:Q130)</f>
        <v>0</v>
      </c>
      <c r="R110" s="152"/>
      <c r="S110" s="147"/>
      <c r="T110" s="147">
        <f>SUM(T111:T130)</f>
        <v>235.55</v>
      </c>
      <c r="U110" s="147"/>
      <c r="V110" s="147"/>
      <c r="AE110" t="s">
        <v>155</v>
      </c>
    </row>
    <row r="111" spans="1:58" ht="30.6" outlineLevel="1" x14ac:dyDescent="0.25">
      <c r="A111" s="153">
        <v>25</v>
      </c>
      <c r="B111" s="154" t="s">
        <v>259</v>
      </c>
      <c r="C111" s="161" t="s">
        <v>486</v>
      </c>
      <c r="D111" s="155" t="s">
        <v>158</v>
      </c>
      <c r="E111" s="179">
        <v>0.99</v>
      </c>
      <c r="F111" s="183"/>
      <c r="G111" s="190">
        <f>ROUND(E111*F111,2)</f>
        <v>0</v>
      </c>
      <c r="H111" s="156"/>
      <c r="I111" s="157">
        <f>ROUND(E111*H111,2)</f>
        <v>0</v>
      </c>
      <c r="J111" s="156"/>
      <c r="K111" s="157">
        <f>ROUND(E111*J111,2)</f>
        <v>0</v>
      </c>
      <c r="L111" s="179">
        <v>21</v>
      </c>
      <c r="M111" s="190">
        <f>G111*(1+L111/100)</f>
        <v>0</v>
      </c>
      <c r="N111" s="157">
        <v>2.52522</v>
      </c>
      <c r="O111" s="157">
        <f>ROUND(E111*N111,2)</f>
        <v>2.5</v>
      </c>
      <c r="P111" s="157">
        <v>0</v>
      </c>
      <c r="Q111" s="157">
        <f>ROUND(E111*P111,2)</f>
        <v>0</v>
      </c>
      <c r="R111" s="158" t="s">
        <v>251</v>
      </c>
      <c r="S111" s="145">
        <v>0.98699999999999999</v>
      </c>
      <c r="T111" s="145">
        <f>ROUND(E111*S111,2)</f>
        <v>0.98</v>
      </c>
      <c r="U111" s="145"/>
      <c r="V111" s="145" t="s">
        <v>160</v>
      </c>
      <c r="W111" s="138"/>
      <c r="X111" s="138"/>
      <c r="Y111" s="138"/>
      <c r="Z111" s="138"/>
      <c r="AA111" s="138"/>
      <c r="AB111" s="138"/>
      <c r="AC111" s="138"/>
      <c r="AD111" s="138"/>
      <c r="AE111" s="138" t="s">
        <v>252</v>
      </c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38"/>
      <c r="AZ111" s="138"/>
      <c r="BA111" s="138"/>
      <c r="BB111" s="138"/>
      <c r="BC111" s="138"/>
      <c r="BD111" s="138"/>
      <c r="BE111" s="138"/>
      <c r="BF111" s="138"/>
    </row>
    <row r="112" spans="1:58" outlineLevel="1" x14ac:dyDescent="0.25">
      <c r="A112" s="143"/>
      <c r="B112" s="144"/>
      <c r="C112" s="162" t="s">
        <v>260</v>
      </c>
      <c r="D112" s="146"/>
      <c r="E112" s="180">
        <v>0.99</v>
      </c>
      <c r="F112" s="184"/>
      <c r="G112" s="191"/>
      <c r="H112" s="145"/>
      <c r="I112" s="145"/>
      <c r="J112" s="145"/>
      <c r="K112" s="145"/>
      <c r="L112" s="184"/>
      <c r="M112" s="191"/>
      <c r="N112" s="145"/>
      <c r="O112" s="145"/>
      <c r="P112" s="145"/>
      <c r="Q112" s="145"/>
      <c r="R112" s="145"/>
      <c r="S112" s="145"/>
      <c r="T112" s="145"/>
      <c r="U112" s="145"/>
      <c r="V112" s="145"/>
      <c r="W112" s="138"/>
      <c r="X112" s="138"/>
      <c r="Y112" s="138"/>
      <c r="Z112" s="138"/>
      <c r="AA112" s="138"/>
      <c r="AB112" s="138"/>
      <c r="AC112" s="138"/>
      <c r="AD112" s="138"/>
      <c r="AE112" s="138" t="s">
        <v>170</v>
      </c>
      <c r="AF112" s="138">
        <v>0</v>
      </c>
      <c r="AG112" s="138"/>
      <c r="AH112" s="138"/>
      <c r="AI112" s="138"/>
      <c r="AJ112" s="138"/>
      <c r="AK112" s="138"/>
      <c r="AL112" s="138"/>
      <c r="AM112" s="138"/>
      <c r="AN112" s="138"/>
      <c r="AO112" s="138"/>
      <c r="AP112" s="138"/>
      <c r="AQ112" s="138"/>
      <c r="AR112" s="138"/>
      <c r="AS112" s="138"/>
      <c r="AT112" s="138"/>
      <c r="AU112" s="138"/>
      <c r="AV112" s="138"/>
      <c r="AW112" s="138"/>
      <c r="AX112" s="138"/>
      <c r="AY112" s="138"/>
      <c r="AZ112" s="138"/>
      <c r="BA112" s="138"/>
      <c r="BB112" s="138"/>
      <c r="BC112" s="138"/>
      <c r="BD112" s="138"/>
      <c r="BE112" s="138"/>
      <c r="BF112" s="138"/>
    </row>
    <row r="113" spans="1:58" outlineLevel="1" x14ac:dyDescent="0.25">
      <c r="A113" s="143"/>
      <c r="B113" s="144"/>
      <c r="C113" s="252"/>
      <c r="D113" s="253"/>
      <c r="E113" s="253"/>
      <c r="F113" s="253"/>
      <c r="G113" s="253"/>
      <c r="H113" s="145"/>
      <c r="I113" s="145"/>
      <c r="J113" s="145"/>
      <c r="K113" s="145"/>
      <c r="L113" s="184"/>
      <c r="M113" s="191"/>
      <c r="N113" s="145"/>
      <c r="O113" s="145"/>
      <c r="P113" s="145"/>
      <c r="Q113" s="145"/>
      <c r="R113" s="145"/>
      <c r="S113" s="145"/>
      <c r="T113" s="145"/>
      <c r="U113" s="145"/>
      <c r="V113" s="145"/>
      <c r="W113" s="138"/>
      <c r="X113" s="138"/>
      <c r="Y113" s="138"/>
      <c r="Z113" s="138"/>
      <c r="AA113" s="138"/>
      <c r="AB113" s="138"/>
      <c r="AC113" s="138"/>
      <c r="AD113" s="138"/>
      <c r="AE113" s="138" t="s">
        <v>162</v>
      </c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8"/>
      <c r="AU113" s="138"/>
      <c r="AV113" s="138"/>
      <c r="AW113" s="138"/>
      <c r="AX113" s="138"/>
      <c r="AY113" s="138"/>
      <c r="AZ113" s="138"/>
      <c r="BA113" s="138"/>
      <c r="BB113" s="138"/>
      <c r="BC113" s="138"/>
      <c r="BD113" s="138"/>
      <c r="BE113" s="138"/>
      <c r="BF113" s="138"/>
    </row>
    <row r="114" spans="1:58" ht="20.399999999999999" outlineLevel="1" x14ac:dyDescent="0.25">
      <c r="A114" s="153">
        <v>26</v>
      </c>
      <c r="B114" s="154" t="s">
        <v>261</v>
      </c>
      <c r="C114" s="161" t="s">
        <v>487</v>
      </c>
      <c r="D114" s="155" t="s">
        <v>174</v>
      </c>
      <c r="E114" s="179">
        <v>123</v>
      </c>
      <c r="F114" s="183"/>
      <c r="G114" s="190">
        <f>ROUND(E114*F114,2)</f>
        <v>0</v>
      </c>
      <c r="H114" s="156"/>
      <c r="I114" s="157">
        <f>ROUND(E114*H114,2)</f>
        <v>0</v>
      </c>
      <c r="J114" s="156"/>
      <c r="K114" s="157">
        <f>ROUND(E114*J114,2)</f>
        <v>0</v>
      </c>
      <c r="L114" s="179">
        <v>21</v>
      </c>
      <c r="M114" s="190">
        <f>G114*(1+L114/100)</f>
        <v>0</v>
      </c>
      <c r="N114" s="157">
        <v>4.5310000000000003E-2</v>
      </c>
      <c r="O114" s="157">
        <f>ROUND(E114*N114,2)</f>
        <v>5.57</v>
      </c>
      <c r="P114" s="157">
        <v>0</v>
      </c>
      <c r="Q114" s="157">
        <f>ROUND(E114*P114,2)</f>
        <v>0</v>
      </c>
      <c r="R114" s="158" t="s">
        <v>251</v>
      </c>
      <c r="S114" s="145">
        <v>0.65</v>
      </c>
      <c r="T114" s="145">
        <f>ROUND(E114*S114,2)</f>
        <v>79.95</v>
      </c>
      <c r="U114" s="145"/>
      <c r="V114" s="145" t="s">
        <v>160</v>
      </c>
      <c r="W114" s="138"/>
      <c r="X114" s="138"/>
      <c r="Y114" s="138"/>
      <c r="Z114" s="138"/>
      <c r="AA114" s="138"/>
      <c r="AB114" s="138"/>
      <c r="AC114" s="138"/>
      <c r="AD114" s="138"/>
      <c r="AE114" s="138" t="s">
        <v>252</v>
      </c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8"/>
      <c r="AU114" s="138"/>
      <c r="AV114" s="138"/>
      <c r="AW114" s="138"/>
      <c r="AX114" s="138"/>
      <c r="AY114" s="138"/>
      <c r="AZ114" s="138"/>
      <c r="BA114" s="138"/>
      <c r="BB114" s="138"/>
      <c r="BC114" s="138"/>
      <c r="BD114" s="138"/>
      <c r="BE114" s="138"/>
      <c r="BF114" s="138"/>
    </row>
    <row r="115" spans="1:58" outlineLevel="1" x14ac:dyDescent="0.25">
      <c r="A115" s="143"/>
      <c r="B115" s="144"/>
      <c r="C115" s="162" t="s">
        <v>242</v>
      </c>
      <c r="D115" s="146"/>
      <c r="E115" s="180">
        <v>123</v>
      </c>
      <c r="F115" s="184"/>
      <c r="G115" s="191"/>
      <c r="H115" s="145"/>
      <c r="I115" s="145"/>
      <c r="J115" s="145"/>
      <c r="K115" s="145"/>
      <c r="L115" s="184"/>
      <c r="M115" s="191"/>
      <c r="N115" s="145"/>
      <c r="O115" s="145"/>
      <c r="P115" s="145"/>
      <c r="Q115" s="145"/>
      <c r="R115" s="145"/>
      <c r="S115" s="145"/>
      <c r="T115" s="145"/>
      <c r="U115" s="145"/>
      <c r="V115" s="145"/>
      <c r="W115" s="138"/>
      <c r="X115" s="138"/>
      <c r="Y115" s="138"/>
      <c r="Z115" s="138"/>
      <c r="AA115" s="138"/>
      <c r="AB115" s="138"/>
      <c r="AC115" s="138"/>
      <c r="AD115" s="138"/>
      <c r="AE115" s="138" t="s">
        <v>170</v>
      </c>
      <c r="AF115" s="138">
        <v>0</v>
      </c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138"/>
      <c r="AT115" s="138"/>
      <c r="AU115" s="138"/>
      <c r="AV115" s="138"/>
      <c r="AW115" s="138"/>
      <c r="AX115" s="138"/>
      <c r="AY115" s="138"/>
      <c r="AZ115" s="138"/>
      <c r="BA115" s="138"/>
      <c r="BB115" s="138"/>
      <c r="BC115" s="138"/>
      <c r="BD115" s="138"/>
      <c r="BE115" s="138"/>
      <c r="BF115" s="138"/>
    </row>
    <row r="116" spans="1:58" outlineLevel="1" x14ac:dyDescent="0.25">
      <c r="A116" s="143"/>
      <c r="B116" s="144"/>
      <c r="C116" s="252"/>
      <c r="D116" s="253"/>
      <c r="E116" s="253"/>
      <c r="F116" s="253"/>
      <c r="G116" s="253"/>
      <c r="H116" s="145"/>
      <c r="I116" s="145"/>
      <c r="J116" s="145"/>
      <c r="K116" s="145"/>
      <c r="L116" s="184"/>
      <c r="M116" s="191"/>
      <c r="N116" s="145"/>
      <c r="O116" s="145"/>
      <c r="P116" s="145"/>
      <c r="Q116" s="145"/>
      <c r="R116" s="145"/>
      <c r="S116" s="145"/>
      <c r="T116" s="145"/>
      <c r="U116" s="145"/>
      <c r="V116" s="145"/>
      <c r="W116" s="138"/>
      <c r="X116" s="138"/>
      <c r="Y116" s="138"/>
      <c r="Z116" s="138"/>
      <c r="AA116" s="138"/>
      <c r="AB116" s="138"/>
      <c r="AC116" s="138"/>
      <c r="AD116" s="138"/>
      <c r="AE116" s="138" t="s">
        <v>162</v>
      </c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8"/>
      <c r="AR116" s="138"/>
      <c r="AS116" s="138"/>
      <c r="AT116" s="138"/>
      <c r="AU116" s="138"/>
      <c r="AV116" s="138"/>
      <c r="AW116" s="138"/>
      <c r="AX116" s="138"/>
      <c r="AY116" s="138"/>
      <c r="AZ116" s="138"/>
      <c r="BA116" s="138"/>
      <c r="BB116" s="138"/>
      <c r="BC116" s="138"/>
      <c r="BD116" s="138"/>
      <c r="BE116" s="138"/>
      <c r="BF116" s="138"/>
    </row>
    <row r="117" spans="1:58" ht="20.399999999999999" outlineLevel="1" x14ac:dyDescent="0.25">
      <c r="A117" s="153">
        <v>27</v>
      </c>
      <c r="B117" s="154" t="s">
        <v>262</v>
      </c>
      <c r="C117" s="161" t="s">
        <v>487</v>
      </c>
      <c r="D117" s="155" t="s">
        <v>174</v>
      </c>
      <c r="E117" s="179">
        <v>123</v>
      </c>
      <c r="F117" s="183"/>
      <c r="G117" s="190">
        <f>ROUND(E117*F117,2)</f>
        <v>0</v>
      </c>
      <c r="H117" s="156"/>
      <c r="I117" s="157">
        <f>ROUND(E117*H117,2)</f>
        <v>0</v>
      </c>
      <c r="J117" s="156"/>
      <c r="K117" s="157">
        <f>ROUND(E117*J117,2)</f>
        <v>0</v>
      </c>
      <c r="L117" s="179">
        <v>21</v>
      </c>
      <c r="M117" s="190">
        <f>G117*(1+L117/100)</f>
        <v>0</v>
      </c>
      <c r="N117" s="157">
        <v>0</v>
      </c>
      <c r="O117" s="157">
        <f>ROUND(E117*N117,2)</f>
        <v>0</v>
      </c>
      <c r="P117" s="157">
        <v>0</v>
      </c>
      <c r="Q117" s="157">
        <f>ROUND(E117*P117,2)</f>
        <v>0</v>
      </c>
      <c r="R117" s="158" t="s">
        <v>251</v>
      </c>
      <c r="S117" s="145">
        <v>0.17299999999999999</v>
      </c>
      <c r="T117" s="145">
        <f>ROUND(E117*S117,2)</f>
        <v>21.28</v>
      </c>
      <c r="U117" s="145"/>
      <c r="V117" s="145" t="s">
        <v>160</v>
      </c>
      <c r="W117" s="138"/>
      <c r="X117" s="138"/>
      <c r="Y117" s="138"/>
      <c r="Z117" s="138"/>
      <c r="AA117" s="138"/>
      <c r="AB117" s="138"/>
      <c r="AC117" s="138"/>
      <c r="AD117" s="138"/>
      <c r="AE117" s="138" t="s">
        <v>252</v>
      </c>
      <c r="AF117" s="138"/>
      <c r="AG117" s="138"/>
      <c r="AH117" s="138"/>
      <c r="AI117" s="138"/>
      <c r="AJ117" s="138"/>
      <c r="AK117" s="138"/>
      <c r="AL117" s="138"/>
      <c r="AM117" s="138"/>
      <c r="AN117" s="138"/>
      <c r="AO117" s="138"/>
      <c r="AP117" s="138"/>
      <c r="AQ117" s="138"/>
      <c r="AR117" s="138"/>
      <c r="AS117" s="138"/>
      <c r="AT117" s="138"/>
      <c r="AU117" s="138"/>
      <c r="AV117" s="138"/>
      <c r="AW117" s="138"/>
      <c r="AX117" s="138"/>
      <c r="AY117" s="138"/>
      <c r="AZ117" s="138"/>
      <c r="BA117" s="138"/>
      <c r="BB117" s="138"/>
      <c r="BC117" s="138"/>
      <c r="BD117" s="138"/>
      <c r="BE117" s="138"/>
      <c r="BF117" s="138"/>
    </row>
    <row r="118" spans="1:58" outlineLevel="1" x14ac:dyDescent="0.25">
      <c r="A118" s="143"/>
      <c r="B118" s="144"/>
      <c r="C118" s="254"/>
      <c r="D118" s="255"/>
      <c r="E118" s="255"/>
      <c r="F118" s="255"/>
      <c r="G118" s="255"/>
      <c r="H118" s="145"/>
      <c r="I118" s="145"/>
      <c r="J118" s="145"/>
      <c r="K118" s="145"/>
      <c r="L118" s="184"/>
      <c r="M118" s="191"/>
      <c r="N118" s="145"/>
      <c r="O118" s="145"/>
      <c r="P118" s="145"/>
      <c r="Q118" s="145"/>
      <c r="R118" s="145"/>
      <c r="S118" s="145"/>
      <c r="T118" s="145"/>
      <c r="U118" s="145"/>
      <c r="V118" s="145"/>
      <c r="W118" s="138"/>
      <c r="X118" s="138"/>
      <c r="Y118" s="138"/>
      <c r="Z118" s="138"/>
      <c r="AA118" s="138"/>
      <c r="AB118" s="138"/>
      <c r="AC118" s="138"/>
      <c r="AD118" s="138"/>
      <c r="AE118" s="138" t="s">
        <v>162</v>
      </c>
      <c r="AF118" s="138"/>
      <c r="AG118" s="138"/>
      <c r="AH118" s="138"/>
      <c r="AI118" s="138"/>
      <c r="AJ118" s="138"/>
      <c r="AK118" s="138"/>
      <c r="AL118" s="138"/>
      <c r="AM118" s="138"/>
      <c r="AN118" s="138"/>
      <c r="AO118" s="138"/>
      <c r="AP118" s="138"/>
      <c r="AQ118" s="138"/>
      <c r="AR118" s="138"/>
      <c r="AS118" s="138"/>
      <c r="AT118" s="138"/>
      <c r="AU118" s="138"/>
      <c r="AV118" s="138"/>
      <c r="AW118" s="138"/>
      <c r="AX118" s="138"/>
      <c r="AY118" s="138"/>
      <c r="AZ118" s="138"/>
      <c r="BA118" s="138"/>
      <c r="BB118" s="138"/>
      <c r="BC118" s="138"/>
      <c r="BD118" s="138"/>
      <c r="BE118" s="138"/>
      <c r="BF118" s="138"/>
    </row>
    <row r="119" spans="1:58" outlineLevel="1" x14ac:dyDescent="0.25">
      <c r="A119" s="153">
        <v>28</v>
      </c>
      <c r="B119" s="154" t="s">
        <v>263</v>
      </c>
      <c r="C119" s="161" t="s">
        <v>488</v>
      </c>
      <c r="D119" s="155" t="s">
        <v>174</v>
      </c>
      <c r="E119" s="179">
        <v>123</v>
      </c>
      <c r="F119" s="183"/>
      <c r="G119" s="190">
        <f>ROUND(E119*F119,2)</f>
        <v>0</v>
      </c>
      <c r="H119" s="156"/>
      <c r="I119" s="157">
        <f>ROUND(E119*H119,2)</f>
        <v>0</v>
      </c>
      <c r="J119" s="156"/>
      <c r="K119" s="157">
        <f>ROUND(E119*J119,2)</f>
        <v>0</v>
      </c>
      <c r="L119" s="179">
        <v>21</v>
      </c>
      <c r="M119" s="190">
        <f>G119*(1+L119/100)</f>
        <v>0</v>
      </c>
      <c r="N119" s="157">
        <v>2.2699999999999999E-3</v>
      </c>
      <c r="O119" s="157">
        <f>ROUND(E119*N119,2)</f>
        <v>0.28000000000000003</v>
      </c>
      <c r="P119" s="157">
        <v>0</v>
      </c>
      <c r="Q119" s="157">
        <f>ROUND(E119*P119,2)</f>
        <v>0</v>
      </c>
      <c r="R119" s="158" t="s">
        <v>251</v>
      </c>
      <c r="S119" s="145">
        <v>0.38600000000000001</v>
      </c>
      <c r="T119" s="145">
        <f>ROUND(E119*S119,2)</f>
        <v>47.48</v>
      </c>
      <c r="U119" s="145"/>
      <c r="V119" s="145" t="s">
        <v>160</v>
      </c>
      <c r="W119" s="138"/>
      <c r="X119" s="138"/>
      <c r="Y119" s="138"/>
      <c r="Z119" s="138"/>
      <c r="AA119" s="138"/>
      <c r="AB119" s="138"/>
      <c r="AC119" s="138"/>
      <c r="AD119" s="138"/>
      <c r="AE119" s="138" t="s">
        <v>252</v>
      </c>
      <c r="AF119" s="138"/>
      <c r="AG119" s="138"/>
      <c r="AH119" s="138"/>
      <c r="AI119" s="138"/>
      <c r="AJ119" s="138"/>
      <c r="AK119" s="138"/>
      <c r="AL119" s="138"/>
      <c r="AM119" s="138"/>
      <c r="AN119" s="138"/>
      <c r="AO119" s="138"/>
      <c r="AP119" s="138"/>
      <c r="AQ119" s="138"/>
      <c r="AR119" s="138"/>
      <c r="AS119" s="138"/>
      <c r="AT119" s="138"/>
      <c r="AU119" s="138"/>
      <c r="AV119" s="138"/>
      <c r="AW119" s="138"/>
      <c r="AX119" s="138"/>
      <c r="AY119" s="138"/>
      <c r="AZ119" s="138"/>
      <c r="BA119" s="138"/>
      <c r="BB119" s="138"/>
      <c r="BC119" s="138"/>
      <c r="BD119" s="138"/>
      <c r="BE119" s="138"/>
      <c r="BF119" s="138"/>
    </row>
    <row r="120" spans="1:58" outlineLevel="1" x14ac:dyDescent="0.25">
      <c r="A120" s="143"/>
      <c r="B120" s="144"/>
      <c r="C120" s="250" t="s">
        <v>489</v>
      </c>
      <c r="D120" s="251"/>
      <c r="E120" s="251"/>
      <c r="F120" s="251"/>
      <c r="G120" s="251"/>
      <c r="H120" s="145"/>
      <c r="I120" s="145"/>
      <c r="J120" s="145"/>
      <c r="K120" s="145"/>
      <c r="L120" s="184"/>
      <c r="M120" s="191"/>
      <c r="N120" s="145"/>
      <c r="O120" s="145"/>
      <c r="P120" s="145"/>
      <c r="Q120" s="145"/>
      <c r="R120" s="145"/>
      <c r="S120" s="145"/>
      <c r="T120" s="145"/>
      <c r="U120" s="145"/>
      <c r="V120" s="145"/>
      <c r="W120" s="138"/>
      <c r="X120" s="138"/>
      <c r="Y120" s="138"/>
      <c r="Z120" s="138"/>
      <c r="AA120" s="138"/>
      <c r="AB120" s="138"/>
      <c r="AC120" s="138"/>
      <c r="AD120" s="138"/>
      <c r="AE120" s="138" t="s">
        <v>168</v>
      </c>
      <c r="AF120" s="138"/>
      <c r="AG120" s="138"/>
      <c r="AH120" s="138"/>
      <c r="AI120" s="138"/>
      <c r="AJ120" s="138"/>
      <c r="AK120" s="138"/>
      <c r="AL120" s="138"/>
      <c r="AM120" s="138"/>
      <c r="AN120" s="138"/>
      <c r="AO120" s="138"/>
      <c r="AP120" s="138"/>
      <c r="AQ120" s="138"/>
      <c r="AR120" s="138"/>
      <c r="AS120" s="138"/>
      <c r="AT120" s="138"/>
      <c r="AU120" s="138"/>
      <c r="AV120" s="138"/>
      <c r="AW120" s="138"/>
      <c r="AX120" s="138"/>
      <c r="AY120" s="138"/>
      <c r="AZ120" s="138"/>
      <c r="BA120" s="138"/>
      <c r="BB120" s="138"/>
      <c r="BC120" s="138"/>
      <c r="BD120" s="138"/>
      <c r="BE120" s="138"/>
      <c r="BF120" s="138"/>
    </row>
    <row r="121" spans="1:58" outlineLevel="1" x14ac:dyDescent="0.25">
      <c r="A121" s="143"/>
      <c r="B121" s="144"/>
      <c r="C121" s="252"/>
      <c r="D121" s="253"/>
      <c r="E121" s="253"/>
      <c r="F121" s="253"/>
      <c r="G121" s="253"/>
      <c r="H121" s="145"/>
      <c r="I121" s="145"/>
      <c r="J121" s="145"/>
      <c r="K121" s="145"/>
      <c r="L121" s="184"/>
      <c r="M121" s="191"/>
      <c r="N121" s="145"/>
      <c r="O121" s="145"/>
      <c r="P121" s="145"/>
      <c r="Q121" s="145"/>
      <c r="R121" s="145"/>
      <c r="S121" s="145"/>
      <c r="T121" s="145"/>
      <c r="U121" s="145"/>
      <c r="V121" s="145"/>
      <c r="W121" s="138"/>
      <c r="X121" s="138"/>
      <c r="Y121" s="138"/>
      <c r="Z121" s="138"/>
      <c r="AA121" s="138"/>
      <c r="AB121" s="138"/>
      <c r="AC121" s="138"/>
      <c r="AD121" s="138"/>
      <c r="AE121" s="138" t="s">
        <v>162</v>
      </c>
      <c r="AF121" s="138"/>
      <c r="AG121" s="138"/>
      <c r="AH121" s="138"/>
      <c r="AI121" s="138"/>
      <c r="AJ121" s="138"/>
      <c r="AK121" s="138"/>
      <c r="AL121" s="138"/>
      <c r="AM121" s="138"/>
      <c r="AN121" s="138"/>
      <c r="AO121" s="138"/>
      <c r="AP121" s="138"/>
      <c r="AQ121" s="138"/>
      <c r="AR121" s="138"/>
      <c r="AS121" s="138"/>
      <c r="AT121" s="138"/>
      <c r="AU121" s="138"/>
      <c r="AV121" s="138"/>
      <c r="AW121" s="138"/>
      <c r="AX121" s="138"/>
      <c r="AY121" s="138"/>
      <c r="AZ121" s="138"/>
      <c r="BA121" s="138"/>
      <c r="BB121" s="138"/>
      <c r="BC121" s="138"/>
      <c r="BD121" s="138"/>
      <c r="BE121" s="138"/>
      <c r="BF121" s="138"/>
    </row>
    <row r="122" spans="1:58" outlineLevel="1" x14ac:dyDescent="0.25">
      <c r="A122" s="153">
        <v>29</v>
      </c>
      <c r="B122" s="154" t="s">
        <v>264</v>
      </c>
      <c r="C122" s="161" t="s">
        <v>490</v>
      </c>
      <c r="D122" s="155" t="s">
        <v>174</v>
      </c>
      <c r="E122" s="179">
        <v>123</v>
      </c>
      <c r="F122" s="183"/>
      <c r="G122" s="190">
        <f>ROUND(E122*F122,2)</f>
        <v>0</v>
      </c>
      <c r="H122" s="156"/>
      <c r="I122" s="157">
        <f>ROUND(E122*H122,2)</f>
        <v>0</v>
      </c>
      <c r="J122" s="156"/>
      <c r="K122" s="157">
        <f>ROUND(E122*J122,2)</f>
        <v>0</v>
      </c>
      <c r="L122" s="179">
        <v>21</v>
      </c>
      <c r="M122" s="190">
        <f>G122*(1+L122/100)</f>
        <v>0</v>
      </c>
      <c r="N122" s="157">
        <v>0</v>
      </c>
      <c r="O122" s="157">
        <f>ROUND(E122*N122,2)</f>
        <v>0</v>
      </c>
      <c r="P122" s="157">
        <v>0</v>
      </c>
      <c r="Q122" s="157">
        <f>ROUND(E122*P122,2)</f>
        <v>0</v>
      </c>
      <c r="R122" s="158" t="s">
        <v>251</v>
      </c>
      <c r="S122" s="145">
        <v>0.13</v>
      </c>
      <c r="T122" s="145">
        <f>ROUND(E122*S122,2)</f>
        <v>15.99</v>
      </c>
      <c r="U122" s="145"/>
      <c r="V122" s="145" t="s">
        <v>160</v>
      </c>
      <c r="W122" s="138"/>
      <c r="X122" s="138"/>
      <c r="Y122" s="138"/>
      <c r="Z122" s="138"/>
      <c r="AA122" s="138"/>
      <c r="AB122" s="138"/>
      <c r="AC122" s="138"/>
      <c r="AD122" s="138"/>
      <c r="AE122" s="138" t="s">
        <v>252</v>
      </c>
      <c r="AF122" s="138"/>
      <c r="AG122" s="138"/>
      <c r="AH122" s="138"/>
      <c r="AI122" s="138"/>
      <c r="AJ122" s="138"/>
      <c r="AK122" s="138"/>
      <c r="AL122" s="138"/>
      <c r="AM122" s="138"/>
      <c r="AN122" s="138"/>
      <c r="AO122" s="138"/>
      <c r="AP122" s="138"/>
      <c r="AQ122" s="138"/>
      <c r="AR122" s="138"/>
      <c r="AS122" s="138"/>
      <c r="AT122" s="138"/>
      <c r="AU122" s="138"/>
      <c r="AV122" s="138"/>
      <c r="AW122" s="138"/>
      <c r="AX122" s="138"/>
      <c r="AY122" s="138"/>
      <c r="AZ122" s="138"/>
      <c r="BA122" s="138"/>
      <c r="BB122" s="138"/>
      <c r="BC122" s="138"/>
      <c r="BD122" s="138"/>
      <c r="BE122" s="138"/>
      <c r="BF122" s="138"/>
    </row>
    <row r="123" spans="1:58" outlineLevel="1" x14ac:dyDescent="0.25">
      <c r="A123" s="143"/>
      <c r="B123" s="144"/>
      <c r="C123" s="250" t="s">
        <v>489</v>
      </c>
      <c r="D123" s="251"/>
      <c r="E123" s="251"/>
      <c r="F123" s="251"/>
      <c r="G123" s="251"/>
      <c r="H123" s="145"/>
      <c r="I123" s="145"/>
      <c r="J123" s="145"/>
      <c r="K123" s="145"/>
      <c r="L123" s="184"/>
      <c r="M123" s="191"/>
      <c r="N123" s="145"/>
      <c r="O123" s="145"/>
      <c r="P123" s="145"/>
      <c r="Q123" s="145"/>
      <c r="R123" s="145"/>
      <c r="S123" s="145"/>
      <c r="T123" s="145"/>
      <c r="U123" s="145"/>
      <c r="V123" s="145"/>
      <c r="W123" s="138"/>
      <c r="X123" s="138"/>
      <c r="Y123" s="138"/>
      <c r="Z123" s="138"/>
      <c r="AA123" s="138"/>
      <c r="AB123" s="138"/>
      <c r="AC123" s="138"/>
      <c r="AD123" s="138"/>
      <c r="AE123" s="138" t="s">
        <v>168</v>
      </c>
      <c r="AF123" s="138"/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138"/>
      <c r="AQ123" s="138"/>
      <c r="AR123" s="138"/>
      <c r="AS123" s="138"/>
      <c r="AT123" s="138"/>
      <c r="AU123" s="138"/>
      <c r="AV123" s="138"/>
      <c r="AW123" s="138"/>
      <c r="AX123" s="138"/>
      <c r="AY123" s="138"/>
      <c r="AZ123" s="138"/>
      <c r="BA123" s="138"/>
      <c r="BB123" s="138"/>
      <c r="BC123" s="138"/>
      <c r="BD123" s="138"/>
      <c r="BE123" s="138"/>
      <c r="BF123" s="138"/>
    </row>
    <row r="124" spans="1:58" outlineLevel="1" x14ac:dyDescent="0.25">
      <c r="A124" s="143"/>
      <c r="B124" s="144"/>
      <c r="C124" s="252"/>
      <c r="D124" s="253"/>
      <c r="E124" s="253"/>
      <c r="F124" s="253"/>
      <c r="G124" s="253"/>
      <c r="H124" s="145"/>
      <c r="I124" s="145"/>
      <c r="J124" s="145"/>
      <c r="K124" s="145"/>
      <c r="L124" s="184"/>
      <c r="M124" s="191"/>
      <c r="N124" s="145"/>
      <c r="O124" s="145"/>
      <c r="P124" s="145"/>
      <c r="Q124" s="145"/>
      <c r="R124" s="145"/>
      <c r="S124" s="145"/>
      <c r="T124" s="145"/>
      <c r="U124" s="145"/>
      <c r="V124" s="145"/>
      <c r="W124" s="138"/>
      <c r="X124" s="138"/>
      <c r="Y124" s="138"/>
      <c r="Z124" s="138"/>
      <c r="AA124" s="138"/>
      <c r="AB124" s="138"/>
      <c r="AC124" s="138"/>
      <c r="AD124" s="138"/>
      <c r="AE124" s="138" t="s">
        <v>162</v>
      </c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  <c r="AV124" s="138"/>
      <c r="AW124" s="138"/>
      <c r="AX124" s="138"/>
      <c r="AY124" s="138"/>
      <c r="AZ124" s="138"/>
      <c r="BA124" s="138"/>
      <c r="BB124" s="138"/>
      <c r="BC124" s="138"/>
      <c r="BD124" s="138"/>
      <c r="BE124" s="138"/>
      <c r="BF124" s="138"/>
    </row>
    <row r="125" spans="1:58" outlineLevel="1" x14ac:dyDescent="0.25">
      <c r="A125" s="153">
        <v>30</v>
      </c>
      <c r="B125" s="154" t="s">
        <v>265</v>
      </c>
      <c r="C125" s="161" t="s">
        <v>491</v>
      </c>
      <c r="D125" s="155" t="s">
        <v>181</v>
      </c>
      <c r="E125" s="179">
        <v>7.0000000000000001E-3</v>
      </c>
      <c r="F125" s="183"/>
      <c r="G125" s="190">
        <f>ROUND(E125*F125,2)</f>
        <v>0</v>
      </c>
      <c r="H125" s="156"/>
      <c r="I125" s="157">
        <f>ROUND(E125*H125,2)</f>
        <v>0</v>
      </c>
      <c r="J125" s="156"/>
      <c r="K125" s="157">
        <f>ROUND(E125*J125,2)</f>
        <v>0</v>
      </c>
      <c r="L125" s="179">
        <v>21</v>
      </c>
      <c r="M125" s="190">
        <f>G125*(1+L125/100)</f>
        <v>0</v>
      </c>
      <c r="N125" s="157">
        <v>1.02139</v>
      </c>
      <c r="O125" s="157">
        <f>ROUND(E125*N125,2)</f>
        <v>0.01</v>
      </c>
      <c r="P125" s="157">
        <v>0</v>
      </c>
      <c r="Q125" s="157">
        <f>ROUND(E125*P125,2)</f>
        <v>0</v>
      </c>
      <c r="R125" s="158" t="s">
        <v>266</v>
      </c>
      <c r="S125" s="145">
        <v>26.616</v>
      </c>
      <c r="T125" s="145">
        <f>ROUND(E125*S125,2)</f>
        <v>0.19</v>
      </c>
      <c r="U125" s="145"/>
      <c r="V125" s="145" t="s">
        <v>160</v>
      </c>
      <c r="W125" s="138"/>
      <c r="X125" s="138"/>
      <c r="Y125" s="138"/>
      <c r="Z125" s="138"/>
      <c r="AA125" s="138"/>
      <c r="AB125" s="138"/>
      <c r="AC125" s="138"/>
      <c r="AD125" s="138"/>
      <c r="AE125" s="138" t="s">
        <v>252</v>
      </c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8"/>
      <c r="AR125" s="138"/>
      <c r="AS125" s="138"/>
      <c r="AT125" s="138"/>
      <c r="AU125" s="138"/>
      <c r="AV125" s="138"/>
      <c r="AW125" s="138"/>
      <c r="AX125" s="138"/>
      <c r="AY125" s="138"/>
      <c r="AZ125" s="138"/>
      <c r="BA125" s="138"/>
      <c r="BB125" s="138"/>
      <c r="BC125" s="138"/>
      <c r="BD125" s="138"/>
      <c r="BE125" s="138"/>
      <c r="BF125" s="138"/>
    </row>
    <row r="126" spans="1:58" outlineLevel="1" x14ac:dyDescent="0.25">
      <c r="A126" s="143"/>
      <c r="B126" s="144"/>
      <c r="C126" s="250" t="s">
        <v>492</v>
      </c>
      <c r="D126" s="251"/>
      <c r="E126" s="251"/>
      <c r="F126" s="251"/>
      <c r="G126" s="251"/>
      <c r="H126" s="145"/>
      <c r="I126" s="145"/>
      <c r="J126" s="145"/>
      <c r="K126" s="145"/>
      <c r="L126" s="184"/>
      <c r="M126" s="191"/>
      <c r="N126" s="145"/>
      <c r="O126" s="145"/>
      <c r="P126" s="145"/>
      <c r="Q126" s="145"/>
      <c r="R126" s="145"/>
      <c r="S126" s="145"/>
      <c r="T126" s="145"/>
      <c r="U126" s="145"/>
      <c r="V126" s="145"/>
      <c r="W126" s="138"/>
      <c r="X126" s="138"/>
      <c r="Y126" s="138"/>
      <c r="Z126" s="138"/>
      <c r="AA126" s="138"/>
      <c r="AB126" s="138"/>
      <c r="AC126" s="138"/>
      <c r="AD126" s="138"/>
      <c r="AE126" s="138" t="s">
        <v>168</v>
      </c>
      <c r="AF126" s="138"/>
      <c r="AG126" s="138"/>
      <c r="AH126" s="138"/>
      <c r="AI126" s="138"/>
      <c r="AJ126" s="138"/>
      <c r="AK126" s="138"/>
      <c r="AL126" s="138"/>
      <c r="AM126" s="138"/>
      <c r="AN126" s="138"/>
      <c r="AO126" s="138"/>
      <c r="AP126" s="138"/>
      <c r="AQ126" s="138"/>
      <c r="AR126" s="138"/>
      <c r="AS126" s="138"/>
      <c r="AT126" s="138"/>
      <c r="AU126" s="138"/>
      <c r="AV126" s="138"/>
      <c r="AW126" s="138"/>
      <c r="AX126" s="138"/>
      <c r="AY126" s="138"/>
      <c r="AZ126" s="138"/>
      <c r="BA126" s="138"/>
      <c r="BB126" s="138"/>
      <c r="BC126" s="138"/>
      <c r="BD126" s="138"/>
      <c r="BE126" s="138"/>
      <c r="BF126" s="138"/>
    </row>
    <row r="127" spans="1:58" outlineLevel="1" x14ac:dyDescent="0.25">
      <c r="A127" s="143"/>
      <c r="B127" s="144"/>
      <c r="C127" s="252"/>
      <c r="D127" s="253"/>
      <c r="E127" s="253"/>
      <c r="F127" s="253"/>
      <c r="G127" s="253"/>
      <c r="H127" s="145"/>
      <c r="I127" s="145"/>
      <c r="J127" s="145"/>
      <c r="K127" s="145"/>
      <c r="L127" s="184"/>
      <c r="M127" s="191"/>
      <c r="N127" s="145"/>
      <c r="O127" s="145"/>
      <c r="P127" s="145"/>
      <c r="Q127" s="145"/>
      <c r="R127" s="145"/>
      <c r="S127" s="145"/>
      <c r="T127" s="145"/>
      <c r="U127" s="145"/>
      <c r="V127" s="145"/>
      <c r="W127" s="138"/>
      <c r="X127" s="138"/>
      <c r="Y127" s="138"/>
      <c r="Z127" s="138"/>
      <c r="AA127" s="138"/>
      <c r="AB127" s="138"/>
      <c r="AC127" s="138"/>
      <c r="AD127" s="138"/>
      <c r="AE127" s="138" t="s">
        <v>162</v>
      </c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138"/>
      <c r="AQ127" s="138"/>
      <c r="AR127" s="138"/>
      <c r="AS127" s="138"/>
      <c r="AT127" s="138"/>
      <c r="AU127" s="138"/>
      <c r="AV127" s="138"/>
      <c r="AW127" s="138"/>
      <c r="AX127" s="138"/>
      <c r="AY127" s="138"/>
      <c r="AZ127" s="138"/>
      <c r="BA127" s="138"/>
      <c r="BB127" s="138"/>
      <c r="BC127" s="138"/>
      <c r="BD127" s="138"/>
      <c r="BE127" s="138"/>
      <c r="BF127" s="138"/>
    </row>
    <row r="128" spans="1:58" outlineLevel="1" x14ac:dyDescent="0.25">
      <c r="A128" s="153">
        <v>31</v>
      </c>
      <c r="B128" s="154" t="s">
        <v>267</v>
      </c>
      <c r="C128" s="161" t="s">
        <v>493</v>
      </c>
      <c r="D128" s="155" t="s">
        <v>181</v>
      </c>
      <c r="E128" s="179">
        <v>2.6179999999999999</v>
      </c>
      <c r="F128" s="183"/>
      <c r="G128" s="190">
        <f>ROUND(E128*F128,2)</f>
        <v>0</v>
      </c>
      <c r="H128" s="156"/>
      <c r="I128" s="157">
        <f>ROUND(E128*H128,2)</f>
        <v>0</v>
      </c>
      <c r="J128" s="156"/>
      <c r="K128" s="157">
        <f>ROUND(E128*J128,2)</f>
        <v>0</v>
      </c>
      <c r="L128" s="179">
        <v>21</v>
      </c>
      <c r="M128" s="190">
        <f>G128*(1+L128/100)</f>
        <v>0</v>
      </c>
      <c r="N128" s="157">
        <v>1.02139</v>
      </c>
      <c r="O128" s="157">
        <f>ROUND(E128*N128,2)</f>
        <v>2.67</v>
      </c>
      <c r="P128" s="157">
        <v>0</v>
      </c>
      <c r="Q128" s="157">
        <f>ROUND(E128*P128,2)</f>
        <v>0</v>
      </c>
      <c r="R128" s="158" t="s">
        <v>266</v>
      </c>
      <c r="S128" s="145">
        <v>26.616</v>
      </c>
      <c r="T128" s="145">
        <f>ROUND(E128*S128,2)</f>
        <v>69.680000000000007</v>
      </c>
      <c r="U128" s="145"/>
      <c r="V128" s="145" t="s">
        <v>160</v>
      </c>
      <c r="W128" s="138"/>
      <c r="X128" s="138"/>
      <c r="Y128" s="138"/>
      <c r="Z128" s="138"/>
      <c r="AA128" s="138"/>
      <c r="AB128" s="138"/>
      <c r="AC128" s="138"/>
      <c r="AD128" s="138"/>
      <c r="AE128" s="138" t="s">
        <v>252</v>
      </c>
      <c r="AF128" s="138"/>
      <c r="AG128" s="138"/>
      <c r="AH128" s="138"/>
      <c r="AI128" s="138"/>
      <c r="AJ128" s="138"/>
      <c r="AK128" s="138"/>
      <c r="AL128" s="138"/>
      <c r="AM128" s="138"/>
      <c r="AN128" s="138"/>
      <c r="AO128" s="138"/>
      <c r="AP128" s="138"/>
      <c r="AQ128" s="138"/>
      <c r="AR128" s="138"/>
      <c r="AS128" s="138"/>
      <c r="AT128" s="138"/>
      <c r="AU128" s="138"/>
      <c r="AV128" s="138"/>
      <c r="AW128" s="138"/>
      <c r="AX128" s="138"/>
      <c r="AY128" s="138"/>
      <c r="AZ128" s="138"/>
      <c r="BA128" s="138"/>
      <c r="BB128" s="138"/>
      <c r="BC128" s="138"/>
      <c r="BD128" s="138"/>
      <c r="BE128" s="138"/>
      <c r="BF128" s="138"/>
    </row>
    <row r="129" spans="1:58" ht="32.4" customHeight="1" outlineLevel="1" x14ac:dyDescent="0.25">
      <c r="A129" s="143"/>
      <c r="B129" s="144"/>
      <c r="C129" s="250" t="s">
        <v>492</v>
      </c>
      <c r="D129" s="251"/>
      <c r="E129" s="251"/>
      <c r="F129" s="251"/>
      <c r="G129" s="251"/>
      <c r="H129" s="145"/>
      <c r="I129" s="145"/>
      <c r="J129" s="145"/>
      <c r="K129" s="145"/>
      <c r="L129" s="184"/>
      <c r="M129" s="191"/>
      <c r="N129" s="145"/>
      <c r="O129" s="145"/>
      <c r="P129" s="145"/>
      <c r="Q129" s="145"/>
      <c r="R129" s="145"/>
      <c r="S129" s="145"/>
      <c r="T129" s="145"/>
      <c r="U129" s="145"/>
      <c r="V129" s="145"/>
      <c r="W129" s="138"/>
      <c r="X129" s="138"/>
      <c r="Y129" s="138"/>
      <c r="Z129" s="138"/>
      <c r="AA129" s="138"/>
      <c r="AB129" s="138"/>
      <c r="AC129" s="138"/>
      <c r="AD129" s="138"/>
      <c r="AE129" s="138" t="s">
        <v>168</v>
      </c>
      <c r="AF129" s="138"/>
      <c r="AG129" s="138"/>
      <c r="AH129" s="138"/>
      <c r="AI129" s="138"/>
      <c r="AJ129" s="138"/>
      <c r="AK129" s="138"/>
      <c r="AL129" s="138"/>
      <c r="AM129" s="138"/>
      <c r="AN129" s="138"/>
      <c r="AO129" s="138"/>
      <c r="AP129" s="138"/>
      <c r="AQ129" s="138"/>
      <c r="AR129" s="138"/>
      <c r="AS129" s="138"/>
      <c r="AT129" s="138"/>
      <c r="AU129" s="138"/>
      <c r="AV129" s="138"/>
      <c r="AW129" s="138"/>
      <c r="AX129" s="138"/>
      <c r="AY129" s="138"/>
      <c r="AZ129" s="138"/>
      <c r="BA129" s="138"/>
      <c r="BB129" s="138"/>
      <c r="BC129" s="138"/>
      <c r="BD129" s="138"/>
      <c r="BE129" s="138"/>
      <c r="BF129" s="138"/>
    </row>
    <row r="130" spans="1:58" outlineLevel="1" x14ac:dyDescent="0.25">
      <c r="A130" s="143"/>
      <c r="B130" s="144"/>
      <c r="C130" s="252"/>
      <c r="D130" s="253"/>
      <c r="E130" s="253"/>
      <c r="F130" s="253"/>
      <c r="G130" s="253"/>
      <c r="H130" s="145"/>
      <c r="I130" s="145"/>
      <c r="J130" s="145"/>
      <c r="K130" s="145"/>
      <c r="L130" s="184"/>
      <c r="M130" s="191"/>
      <c r="N130" s="145"/>
      <c r="O130" s="145"/>
      <c r="P130" s="145"/>
      <c r="Q130" s="145"/>
      <c r="R130" s="145"/>
      <c r="S130" s="145"/>
      <c r="T130" s="145"/>
      <c r="U130" s="145"/>
      <c r="V130" s="145"/>
      <c r="W130" s="138"/>
      <c r="X130" s="138"/>
      <c r="Y130" s="138"/>
      <c r="Z130" s="138"/>
      <c r="AA130" s="138"/>
      <c r="AB130" s="138"/>
      <c r="AC130" s="138"/>
      <c r="AD130" s="138"/>
      <c r="AE130" s="138" t="s">
        <v>162</v>
      </c>
      <c r="AF130" s="138"/>
      <c r="AG130" s="138"/>
      <c r="AH130" s="138"/>
      <c r="AI130" s="138"/>
      <c r="AJ130" s="138"/>
      <c r="AK130" s="138"/>
      <c r="AL130" s="138"/>
      <c r="AM130" s="138"/>
      <c r="AN130" s="138"/>
      <c r="AO130" s="138"/>
      <c r="AP130" s="138"/>
      <c r="AQ130" s="138"/>
      <c r="AR130" s="138"/>
      <c r="AS130" s="138"/>
      <c r="AT130" s="138"/>
      <c r="AU130" s="138"/>
      <c r="AV130" s="138"/>
      <c r="AW130" s="138"/>
      <c r="AX130" s="138"/>
      <c r="AY130" s="138"/>
      <c r="AZ130" s="138"/>
      <c r="BA130" s="138"/>
      <c r="BB130" s="138"/>
      <c r="BC130" s="138"/>
      <c r="BD130" s="138"/>
      <c r="BE130" s="138"/>
      <c r="BF130" s="138"/>
    </row>
    <row r="131" spans="1:58" x14ac:dyDescent="0.25">
      <c r="A131" s="148" t="s">
        <v>154</v>
      </c>
      <c r="B131" s="149" t="s">
        <v>78</v>
      </c>
      <c r="C131" s="160" t="s">
        <v>79</v>
      </c>
      <c r="D131" s="150"/>
      <c r="E131" s="178"/>
      <c r="F131" s="178"/>
      <c r="G131" s="189">
        <f>SUMIF(AE132:AE142,"&lt;&gt;NOR",G132:G142)</f>
        <v>0</v>
      </c>
      <c r="H131" s="151"/>
      <c r="I131" s="151">
        <f>SUM(I132:I142)</f>
        <v>0</v>
      </c>
      <c r="J131" s="151"/>
      <c r="K131" s="151">
        <f>SUM(K132:K142)</f>
        <v>0</v>
      </c>
      <c r="L131" s="178"/>
      <c r="M131" s="189">
        <f>SUM(M132:M142)</f>
        <v>0</v>
      </c>
      <c r="N131" s="151"/>
      <c r="O131" s="151">
        <f>SUM(O132:O142)</f>
        <v>9.5500000000000007</v>
      </c>
      <c r="P131" s="151"/>
      <c r="Q131" s="151">
        <f>SUM(Q132:Q142)</f>
        <v>0</v>
      </c>
      <c r="R131" s="152"/>
      <c r="S131" s="147"/>
      <c r="T131" s="147">
        <f>SUM(T132:T142)</f>
        <v>213.32999999999998</v>
      </c>
      <c r="U131" s="147"/>
      <c r="V131" s="147"/>
      <c r="AE131" t="s">
        <v>155</v>
      </c>
    </row>
    <row r="132" spans="1:58" ht="20.399999999999999" outlineLevel="1" x14ac:dyDescent="0.25">
      <c r="A132" s="153">
        <v>32</v>
      </c>
      <c r="B132" s="154" t="s">
        <v>268</v>
      </c>
      <c r="C132" s="161" t="s">
        <v>494</v>
      </c>
      <c r="D132" s="155" t="s">
        <v>174</v>
      </c>
      <c r="E132" s="179">
        <v>123</v>
      </c>
      <c r="F132" s="183"/>
      <c r="G132" s="190">
        <f>ROUND(E132*F132,2)</f>
        <v>0</v>
      </c>
      <c r="H132" s="156"/>
      <c r="I132" s="157">
        <f>ROUND(E132*H132,2)</f>
        <v>0</v>
      </c>
      <c r="J132" s="156"/>
      <c r="K132" s="157">
        <f>ROUND(E132*J132,2)</f>
        <v>0</v>
      </c>
      <c r="L132" s="179">
        <v>21</v>
      </c>
      <c r="M132" s="190">
        <f>G132*(1+L132/100)</f>
        <v>0</v>
      </c>
      <c r="N132" s="157">
        <v>7.9100000000000004E-3</v>
      </c>
      <c r="O132" s="157">
        <f>ROUND(E132*N132,2)</f>
        <v>0.97</v>
      </c>
      <c r="P132" s="157">
        <v>0</v>
      </c>
      <c r="Q132" s="157">
        <f>ROUND(E132*P132,2)</f>
        <v>0</v>
      </c>
      <c r="R132" s="158" t="s">
        <v>251</v>
      </c>
      <c r="S132" s="145">
        <v>0.38100000000000001</v>
      </c>
      <c r="T132" s="145">
        <f>ROUND(E132*S132,2)</f>
        <v>46.86</v>
      </c>
      <c r="U132" s="145"/>
      <c r="V132" s="145" t="s">
        <v>160</v>
      </c>
      <c r="W132" s="138"/>
      <c r="X132" s="138"/>
      <c r="Y132" s="138"/>
      <c r="Z132" s="138"/>
      <c r="AA132" s="138"/>
      <c r="AB132" s="138"/>
      <c r="AC132" s="138"/>
      <c r="AD132" s="138"/>
      <c r="AE132" s="138" t="s">
        <v>252</v>
      </c>
      <c r="AF132" s="138"/>
      <c r="AG132" s="138"/>
      <c r="AH132" s="138"/>
      <c r="AI132" s="138"/>
      <c r="AJ132" s="138"/>
      <c r="AK132" s="138"/>
      <c r="AL132" s="138"/>
      <c r="AM132" s="138"/>
      <c r="AN132" s="138"/>
      <c r="AO132" s="138"/>
      <c r="AP132" s="138"/>
      <c r="AQ132" s="138"/>
      <c r="AR132" s="138"/>
      <c r="AS132" s="138"/>
      <c r="AT132" s="138"/>
      <c r="AU132" s="138"/>
      <c r="AV132" s="138"/>
      <c r="AW132" s="138"/>
      <c r="AX132" s="138"/>
      <c r="AY132" s="138"/>
      <c r="AZ132" s="138"/>
      <c r="BA132" s="138"/>
      <c r="BB132" s="138"/>
      <c r="BC132" s="138"/>
      <c r="BD132" s="138"/>
      <c r="BE132" s="138"/>
      <c r="BF132" s="138"/>
    </row>
    <row r="133" spans="1:58" ht="21" outlineLevel="1" x14ac:dyDescent="0.25">
      <c r="A133" s="143"/>
      <c r="B133" s="144"/>
      <c r="C133" s="250" t="s">
        <v>495</v>
      </c>
      <c r="D133" s="251"/>
      <c r="E133" s="251"/>
      <c r="F133" s="251"/>
      <c r="G133" s="251"/>
      <c r="H133" s="145"/>
      <c r="I133" s="145"/>
      <c r="J133" s="145"/>
      <c r="K133" s="145"/>
      <c r="L133" s="184"/>
      <c r="M133" s="191"/>
      <c r="N133" s="145"/>
      <c r="O133" s="145"/>
      <c r="P133" s="145"/>
      <c r="Q133" s="145"/>
      <c r="R133" s="145"/>
      <c r="S133" s="145"/>
      <c r="T133" s="145"/>
      <c r="U133" s="145"/>
      <c r="V133" s="145"/>
      <c r="W133" s="138"/>
      <c r="X133" s="138"/>
      <c r="Y133" s="138"/>
      <c r="Z133" s="138"/>
      <c r="AA133" s="138"/>
      <c r="AB133" s="138"/>
      <c r="AC133" s="138"/>
      <c r="AD133" s="138"/>
      <c r="AE133" s="138" t="s">
        <v>168</v>
      </c>
      <c r="AF133" s="138"/>
      <c r="AG133" s="138"/>
      <c r="AH133" s="138"/>
      <c r="AI133" s="138"/>
      <c r="AJ133" s="138"/>
      <c r="AK133" s="138"/>
      <c r="AL133" s="138"/>
      <c r="AM133" s="138"/>
      <c r="AN133" s="138"/>
      <c r="AO133" s="138"/>
      <c r="AP133" s="138"/>
      <c r="AQ133" s="138"/>
      <c r="AR133" s="138"/>
      <c r="AS133" s="138"/>
      <c r="AT133" s="138"/>
      <c r="AU133" s="138"/>
      <c r="AV133" s="138"/>
      <c r="AW133" s="138"/>
      <c r="AX133" s="138"/>
      <c r="AY133" s="159" t="str">
        <f>C133</f>
        <v>vodorovných, šikmých, žebrových a klenutých a schodišťových konstrukcí, s nejnutnějším obroušením podkladu (pemzou apod.) a oprášením, s pomocným lešením o výšce podlahy do 1900 mm a pro zatížení do 1,5 kPa,</v>
      </c>
      <c r="AZ133" s="138"/>
      <c r="BA133" s="138"/>
      <c r="BB133" s="138"/>
      <c r="BC133" s="138"/>
      <c r="BD133" s="138"/>
      <c r="BE133" s="138"/>
      <c r="BF133" s="138"/>
    </row>
    <row r="134" spans="1:58" outlineLevel="1" x14ac:dyDescent="0.25">
      <c r="A134" s="143"/>
      <c r="B134" s="144"/>
      <c r="C134" s="252"/>
      <c r="D134" s="253"/>
      <c r="E134" s="253"/>
      <c r="F134" s="253"/>
      <c r="G134" s="253"/>
      <c r="H134" s="145"/>
      <c r="I134" s="145"/>
      <c r="J134" s="145"/>
      <c r="K134" s="145"/>
      <c r="L134" s="184"/>
      <c r="M134" s="191"/>
      <c r="N134" s="145"/>
      <c r="O134" s="145"/>
      <c r="P134" s="145"/>
      <c r="Q134" s="145"/>
      <c r="R134" s="145"/>
      <c r="S134" s="145"/>
      <c r="T134" s="145"/>
      <c r="U134" s="145"/>
      <c r="V134" s="145"/>
      <c r="W134" s="138"/>
      <c r="X134" s="138"/>
      <c r="Y134" s="138"/>
      <c r="Z134" s="138"/>
      <c r="AA134" s="138"/>
      <c r="AB134" s="138"/>
      <c r="AC134" s="138"/>
      <c r="AD134" s="138"/>
      <c r="AE134" s="138" t="s">
        <v>162</v>
      </c>
      <c r="AF134" s="138"/>
      <c r="AG134" s="138"/>
      <c r="AH134" s="138"/>
      <c r="AI134" s="138"/>
      <c r="AJ134" s="138"/>
      <c r="AK134" s="138"/>
      <c r="AL134" s="138"/>
      <c r="AM134" s="138"/>
      <c r="AN134" s="138"/>
      <c r="AO134" s="138"/>
      <c r="AP134" s="138"/>
      <c r="AQ134" s="138"/>
      <c r="AR134" s="138"/>
      <c r="AS134" s="138"/>
      <c r="AT134" s="138"/>
      <c r="AU134" s="138"/>
      <c r="AV134" s="138"/>
      <c r="AW134" s="138"/>
      <c r="AX134" s="138"/>
      <c r="AY134" s="138"/>
      <c r="AZ134" s="138"/>
      <c r="BA134" s="138"/>
      <c r="BB134" s="138"/>
      <c r="BC134" s="138"/>
      <c r="BD134" s="138"/>
      <c r="BE134" s="138"/>
      <c r="BF134" s="138"/>
    </row>
    <row r="135" spans="1:58" outlineLevel="1" x14ac:dyDescent="0.25">
      <c r="A135" s="153">
        <v>33</v>
      </c>
      <c r="B135" s="154" t="s">
        <v>269</v>
      </c>
      <c r="C135" s="161" t="s">
        <v>496</v>
      </c>
      <c r="D135" s="155" t="s">
        <v>174</v>
      </c>
      <c r="E135" s="179">
        <v>123</v>
      </c>
      <c r="F135" s="183"/>
      <c r="G135" s="190">
        <f>ROUND(E135*F135,2)</f>
        <v>0</v>
      </c>
      <c r="H135" s="156"/>
      <c r="I135" s="157">
        <f>ROUND(E135*H135,2)</f>
        <v>0</v>
      </c>
      <c r="J135" s="156"/>
      <c r="K135" s="157">
        <f>ROUND(E135*J135,2)</f>
        <v>0</v>
      </c>
      <c r="L135" s="179">
        <v>21</v>
      </c>
      <c r="M135" s="190">
        <f>G135*(1+L135/100)</f>
        <v>0</v>
      </c>
      <c r="N135" s="157">
        <v>5.0299999999999997E-3</v>
      </c>
      <c r="O135" s="157">
        <f>ROUND(E135*N135,2)</f>
        <v>0.62</v>
      </c>
      <c r="P135" s="157">
        <v>0</v>
      </c>
      <c r="Q135" s="157">
        <f>ROUND(E135*P135,2)</f>
        <v>0</v>
      </c>
      <c r="R135" s="158" t="s">
        <v>251</v>
      </c>
      <c r="S135" s="145">
        <v>0.42199999999999999</v>
      </c>
      <c r="T135" s="145">
        <f>ROUND(E135*S135,2)</f>
        <v>51.91</v>
      </c>
      <c r="U135" s="145"/>
      <c r="V135" s="145" t="s">
        <v>160</v>
      </c>
      <c r="W135" s="138"/>
      <c r="X135" s="138"/>
      <c r="Y135" s="138"/>
      <c r="Z135" s="138"/>
      <c r="AA135" s="138"/>
      <c r="AB135" s="138"/>
      <c r="AC135" s="138"/>
      <c r="AD135" s="138"/>
      <c r="AE135" s="138" t="s">
        <v>252</v>
      </c>
      <c r="AF135" s="138"/>
      <c r="AG135" s="138"/>
      <c r="AH135" s="138"/>
      <c r="AI135" s="138"/>
      <c r="AJ135" s="138"/>
      <c r="AK135" s="138"/>
      <c r="AL135" s="138"/>
      <c r="AM135" s="138"/>
      <c r="AN135" s="138"/>
      <c r="AO135" s="138"/>
      <c r="AP135" s="138"/>
      <c r="AQ135" s="138"/>
      <c r="AR135" s="138"/>
      <c r="AS135" s="138"/>
      <c r="AT135" s="138"/>
      <c r="AU135" s="138"/>
      <c r="AV135" s="138"/>
      <c r="AW135" s="138"/>
      <c r="AX135" s="138"/>
      <c r="AY135" s="138"/>
      <c r="AZ135" s="138"/>
      <c r="BA135" s="138"/>
      <c r="BB135" s="138"/>
      <c r="BC135" s="138"/>
      <c r="BD135" s="138"/>
      <c r="BE135" s="138"/>
      <c r="BF135" s="138"/>
    </row>
    <row r="136" spans="1:58" outlineLevel="1" x14ac:dyDescent="0.25">
      <c r="A136" s="143"/>
      <c r="B136" s="144"/>
      <c r="C136" s="250" t="s">
        <v>497</v>
      </c>
      <c r="D136" s="251"/>
      <c r="E136" s="251"/>
      <c r="F136" s="251"/>
      <c r="G136" s="251"/>
      <c r="H136" s="145"/>
      <c r="I136" s="145"/>
      <c r="J136" s="145"/>
      <c r="K136" s="145"/>
      <c r="L136" s="184"/>
      <c r="M136" s="191"/>
      <c r="N136" s="145"/>
      <c r="O136" s="145"/>
      <c r="P136" s="145"/>
      <c r="Q136" s="145"/>
      <c r="R136" s="145"/>
      <c r="S136" s="145"/>
      <c r="T136" s="145"/>
      <c r="U136" s="145"/>
      <c r="V136" s="145"/>
      <c r="W136" s="138"/>
      <c r="X136" s="138"/>
      <c r="Y136" s="138"/>
      <c r="Z136" s="138"/>
      <c r="AA136" s="138"/>
      <c r="AB136" s="138"/>
      <c r="AC136" s="138"/>
      <c r="AD136" s="138"/>
      <c r="AE136" s="138" t="s">
        <v>168</v>
      </c>
      <c r="AF136" s="138"/>
      <c r="AG136" s="138"/>
      <c r="AH136" s="138"/>
      <c r="AI136" s="138"/>
      <c r="AJ136" s="138"/>
      <c r="AK136" s="138"/>
      <c r="AL136" s="138"/>
      <c r="AM136" s="138"/>
      <c r="AN136" s="138"/>
      <c r="AO136" s="138"/>
      <c r="AP136" s="138"/>
      <c r="AQ136" s="138"/>
      <c r="AR136" s="138"/>
      <c r="AS136" s="138"/>
      <c r="AT136" s="138"/>
      <c r="AU136" s="138"/>
      <c r="AV136" s="138"/>
      <c r="AW136" s="138"/>
      <c r="AX136" s="138"/>
      <c r="AY136" s="159" t="str">
        <f>C136</f>
        <v>do roviny povrchu s případným ojedinělým zahlazením míst cementovou maltou,</v>
      </c>
      <c r="AZ136" s="138"/>
      <c r="BA136" s="138"/>
      <c r="BB136" s="138"/>
      <c r="BC136" s="138"/>
      <c r="BD136" s="138"/>
      <c r="BE136" s="138"/>
      <c r="BF136" s="138"/>
    </row>
    <row r="137" spans="1:58" outlineLevel="1" x14ac:dyDescent="0.25">
      <c r="A137" s="143"/>
      <c r="B137" s="144"/>
      <c r="C137" s="162" t="s">
        <v>242</v>
      </c>
      <c r="D137" s="146"/>
      <c r="E137" s="180">
        <v>123</v>
      </c>
      <c r="F137" s="184"/>
      <c r="G137" s="191"/>
      <c r="H137" s="145"/>
      <c r="I137" s="145"/>
      <c r="J137" s="145"/>
      <c r="K137" s="145"/>
      <c r="L137" s="184"/>
      <c r="M137" s="191"/>
      <c r="N137" s="145"/>
      <c r="O137" s="145"/>
      <c r="P137" s="145"/>
      <c r="Q137" s="145"/>
      <c r="R137" s="145"/>
      <c r="S137" s="145"/>
      <c r="T137" s="145"/>
      <c r="U137" s="145"/>
      <c r="V137" s="145"/>
      <c r="W137" s="138"/>
      <c r="X137" s="138"/>
      <c r="Y137" s="138"/>
      <c r="Z137" s="138"/>
      <c r="AA137" s="138"/>
      <c r="AB137" s="138"/>
      <c r="AC137" s="138"/>
      <c r="AD137" s="138"/>
      <c r="AE137" s="138" t="s">
        <v>170</v>
      </c>
      <c r="AF137" s="138">
        <v>0</v>
      </c>
      <c r="AG137" s="138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  <c r="AR137" s="138"/>
      <c r="AS137" s="138"/>
      <c r="AT137" s="138"/>
      <c r="AU137" s="138"/>
      <c r="AV137" s="138"/>
      <c r="AW137" s="138"/>
      <c r="AX137" s="138"/>
      <c r="AY137" s="138"/>
      <c r="AZ137" s="138"/>
      <c r="BA137" s="138"/>
      <c r="BB137" s="138"/>
      <c r="BC137" s="138"/>
      <c r="BD137" s="138"/>
      <c r="BE137" s="138"/>
      <c r="BF137" s="138"/>
    </row>
    <row r="138" spans="1:58" outlineLevel="1" x14ac:dyDescent="0.25">
      <c r="A138" s="143"/>
      <c r="B138" s="144"/>
      <c r="C138" s="252"/>
      <c r="D138" s="253"/>
      <c r="E138" s="253"/>
      <c r="F138" s="253"/>
      <c r="G138" s="253"/>
      <c r="H138" s="145"/>
      <c r="I138" s="145"/>
      <c r="J138" s="145"/>
      <c r="K138" s="145"/>
      <c r="L138" s="184"/>
      <c r="M138" s="191"/>
      <c r="N138" s="145"/>
      <c r="O138" s="145"/>
      <c r="P138" s="145"/>
      <c r="Q138" s="145"/>
      <c r="R138" s="145"/>
      <c r="S138" s="145"/>
      <c r="T138" s="145"/>
      <c r="U138" s="145"/>
      <c r="V138" s="145"/>
      <c r="W138" s="138"/>
      <c r="X138" s="138"/>
      <c r="Y138" s="138"/>
      <c r="Z138" s="138"/>
      <c r="AA138" s="138"/>
      <c r="AB138" s="138"/>
      <c r="AC138" s="138"/>
      <c r="AD138" s="138"/>
      <c r="AE138" s="138" t="s">
        <v>162</v>
      </c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138"/>
      <c r="AR138" s="138"/>
      <c r="AS138" s="138"/>
      <c r="AT138" s="138"/>
      <c r="AU138" s="138"/>
      <c r="AV138" s="138"/>
      <c r="AW138" s="138"/>
      <c r="AX138" s="138"/>
      <c r="AY138" s="138"/>
      <c r="AZ138" s="138"/>
      <c r="BA138" s="138"/>
      <c r="BB138" s="138"/>
      <c r="BC138" s="138"/>
      <c r="BD138" s="138"/>
      <c r="BE138" s="138"/>
      <c r="BF138" s="138"/>
    </row>
    <row r="139" spans="1:58" ht="20.399999999999999" outlineLevel="1" x14ac:dyDescent="0.25">
      <c r="A139" s="153">
        <v>34</v>
      </c>
      <c r="B139" s="154" t="s">
        <v>270</v>
      </c>
      <c r="C139" s="161" t="s">
        <v>498</v>
      </c>
      <c r="D139" s="155" t="s">
        <v>174</v>
      </c>
      <c r="E139" s="179">
        <v>167</v>
      </c>
      <c r="F139" s="183"/>
      <c r="G139" s="190">
        <f>ROUND(E139*F139,2)</f>
        <v>0</v>
      </c>
      <c r="H139" s="156"/>
      <c r="I139" s="157">
        <f>ROUND(E139*H139,2)</f>
        <v>0</v>
      </c>
      <c r="J139" s="156"/>
      <c r="K139" s="157">
        <f>ROUND(E139*J139,2)</f>
        <v>0</v>
      </c>
      <c r="L139" s="179">
        <v>21</v>
      </c>
      <c r="M139" s="190">
        <f>G139*(1+L139/100)</f>
        <v>0</v>
      </c>
      <c r="N139" s="157">
        <v>0</v>
      </c>
      <c r="O139" s="157">
        <f>ROUND(E139*N139,2)</f>
        <v>0</v>
      </c>
      <c r="P139" s="157">
        <v>0</v>
      </c>
      <c r="Q139" s="157">
        <f>ROUND(E139*P139,2)</f>
        <v>0</v>
      </c>
      <c r="R139" s="158" t="s">
        <v>251</v>
      </c>
      <c r="S139" s="145">
        <v>0.03</v>
      </c>
      <c r="T139" s="145">
        <f>ROUND(E139*S139,2)</f>
        <v>5.01</v>
      </c>
      <c r="U139" s="145"/>
      <c r="V139" s="145" t="s">
        <v>160</v>
      </c>
      <c r="W139" s="138"/>
      <c r="X139" s="138"/>
      <c r="Y139" s="138"/>
      <c r="Z139" s="138"/>
      <c r="AA139" s="138"/>
      <c r="AB139" s="138"/>
      <c r="AC139" s="138"/>
      <c r="AD139" s="138"/>
      <c r="AE139" s="138" t="s">
        <v>252</v>
      </c>
      <c r="AF139" s="138"/>
      <c r="AG139" s="138"/>
      <c r="AH139" s="138"/>
      <c r="AI139" s="138"/>
      <c r="AJ139" s="138"/>
      <c r="AK139" s="138"/>
      <c r="AL139" s="138"/>
      <c r="AM139" s="138"/>
      <c r="AN139" s="138"/>
      <c r="AO139" s="138"/>
      <c r="AP139" s="138"/>
      <c r="AQ139" s="138"/>
      <c r="AR139" s="138"/>
      <c r="AS139" s="138"/>
      <c r="AT139" s="138"/>
      <c r="AU139" s="138"/>
      <c r="AV139" s="138"/>
      <c r="AW139" s="138"/>
      <c r="AX139" s="138"/>
      <c r="AY139" s="138"/>
      <c r="AZ139" s="138"/>
      <c r="BA139" s="138"/>
      <c r="BB139" s="138"/>
      <c r="BC139" s="138"/>
      <c r="BD139" s="138"/>
      <c r="BE139" s="138"/>
      <c r="BF139" s="138"/>
    </row>
    <row r="140" spans="1:58" outlineLevel="1" x14ac:dyDescent="0.25">
      <c r="A140" s="143"/>
      <c r="B140" s="144"/>
      <c r="C140" s="252"/>
      <c r="D140" s="253"/>
      <c r="E140" s="253"/>
      <c r="F140" s="253"/>
      <c r="G140" s="253"/>
      <c r="H140" s="145"/>
      <c r="I140" s="145"/>
      <c r="J140" s="145"/>
      <c r="K140" s="145"/>
      <c r="L140" s="184"/>
      <c r="M140" s="191"/>
      <c r="N140" s="145"/>
      <c r="O140" s="145"/>
      <c r="P140" s="145"/>
      <c r="Q140" s="145"/>
      <c r="R140" s="145"/>
      <c r="S140" s="145"/>
      <c r="T140" s="145"/>
      <c r="U140" s="145"/>
      <c r="V140" s="145"/>
      <c r="W140" s="138"/>
      <c r="X140" s="138"/>
      <c r="Y140" s="138"/>
      <c r="Z140" s="138"/>
      <c r="AA140" s="138"/>
      <c r="AB140" s="138"/>
      <c r="AC140" s="138"/>
      <c r="AD140" s="138"/>
      <c r="AE140" s="138" t="s">
        <v>162</v>
      </c>
      <c r="AF140" s="138"/>
      <c r="AG140" s="138"/>
      <c r="AH140" s="138"/>
      <c r="AI140" s="138"/>
      <c r="AJ140" s="138"/>
      <c r="AK140" s="138"/>
      <c r="AL140" s="138"/>
      <c r="AM140" s="138"/>
      <c r="AN140" s="138"/>
      <c r="AO140" s="138"/>
      <c r="AP140" s="138"/>
      <c r="AQ140" s="138"/>
      <c r="AR140" s="138"/>
      <c r="AS140" s="138"/>
      <c r="AT140" s="138"/>
      <c r="AU140" s="138"/>
      <c r="AV140" s="138"/>
      <c r="AW140" s="138"/>
      <c r="AX140" s="138"/>
      <c r="AY140" s="138"/>
      <c r="AZ140" s="138"/>
      <c r="BA140" s="138"/>
      <c r="BB140" s="138"/>
      <c r="BC140" s="138"/>
      <c r="BD140" s="138"/>
      <c r="BE140" s="138"/>
      <c r="BF140" s="138"/>
    </row>
    <row r="141" spans="1:58" ht="20.399999999999999" outlineLevel="1" x14ac:dyDescent="0.25">
      <c r="A141" s="153">
        <v>35</v>
      </c>
      <c r="B141" s="154" t="s">
        <v>271</v>
      </c>
      <c r="C141" s="161" t="s">
        <v>499</v>
      </c>
      <c r="D141" s="155" t="s">
        <v>174</v>
      </c>
      <c r="E141" s="179">
        <v>167</v>
      </c>
      <c r="F141" s="183"/>
      <c r="G141" s="190">
        <f>ROUND(E141*F141,2)</f>
        <v>0</v>
      </c>
      <c r="H141" s="156"/>
      <c r="I141" s="157">
        <f>ROUND(E141*H141,2)</f>
        <v>0</v>
      </c>
      <c r="J141" s="156"/>
      <c r="K141" s="157">
        <f>ROUND(E141*J141,2)</f>
        <v>0</v>
      </c>
      <c r="L141" s="179">
        <v>21</v>
      </c>
      <c r="M141" s="190">
        <f>G141*(1+L141/100)</f>
        <v>0</v>
      </c>
      <c r="N141" s="157">
        <v>4.7660000000000001E-2</v>
      </c>
      <c r="O141" s="157">
        <f>ROUND(E141*N141,2)</f>
        <v>7.96</v>
      </c>
      <c r="P141" s="157">
        <v>0</v>
      </c>
      <c r="Q141" s="157">
        <f>ROUND(E141*P141,2)</f>
        <v>0</v>
      </c>
      <c r="R141" s="158" t="s">
        <v>251</v>
      </c>
      <c r="S141" s="145">
        <v>0.65600000000000003</v>
      </c>
      <c r="T141" s="145">
        <f>ROUND(E141*S141,2)</f>
        <v>109.55</v>
      </c>
      <c r="U141" s="145"/>
      <c r="V141" s="145" t="s">
        <v>160</v>
      </c>
      <c r="W141" s="138"/>
      <c r="X141" s="138"/>
      <c r="Y141" s="138"/>
      <c r="Z141" s="138"/>
      <c r="AA141" s="138"/>
      <c r="AB141" s="138"/>
      <c r="AC141" s="138"/>
      <c r="AD141" s="138"/>
      <c r="AE141" s="138" t="s">
        <v>252</v>
      </c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  <c r="AV141" s="138"/>
      <c r="AW141" s="138"/>
      <c r="AX141" s="138"/>
      <c r="AY141" s="138"/>
      <c r="AZ141" s="138"/>
      <c r="BA141" s="138"/>
      <c r="BB141" s="138"/>
      <c r="BC141" s="138"/>
      <c r="BD141" s="138"/>
      <c r="BE141" s="138"/>
      <c r="BF141" s="138"/>
    </row>
    <row r="142" spans="1:58" outlineLevel="1" x14ac:dyDescent="0.25">
      <c r="A142" s="143"/>
      <c r="B142" s="144"/>
      <c r="C142" s="252"/>
      <c r="D142" s="253"/>
      <c r="E142" s="253"/>
      <c r="F142" s="253"/>
      <c r="G142" s="253"/>
      <c r="H142" s="145"/>
      <c r="I142" s="145"/>
      <c r="J142" s="145"/>
      <c r="K142" s="145"/>
      <c r="L142" s="184"/>
      <c r="M142" s="191"/>
      <c r="N142" s="145"/>
      <c r="O142" s="145"/>
      <c r="P142" s="145"/>
      <c r="Q142" s="145"/>
      <c r="R142" s="145"/>
      <c r="S142" s="145"/>
      <c r="T142" s="145"/>
      <c r="U142" s="145"/>
      <c r="V142" s="145"/>
      <c r="W142" s="138"/>
      <c r="X142" s="138"/>
      <c r="Y142" s="138"/>
      <c r="Z142" s="138"/>
      <c r="AA142" s="138"/>
      <c r="AB142" s="138"/>
      <c r="AC142" s="138"/>
      <c r="AD142" s="138"/>
      <c r="AE142" s="138" t="s">
        <v>162</v>
      </c>
      <c r="AF142" s="138"/>
      <c r="AG142" s="138"/>
      <c r="AH142" s="138"/>
      <c r="AI142" s="138"/>
      <c r="AJ142" s="138"/>
      <c r="AK142" s="138"/>
      <c r="AL142" s="138"/>
      <c r="AM142" s="138"/>
      <c r="AN142" s="138"/>
      <c r="AO142" s="138"/>
      <c r="AP142" s="138"/>
      <c r="AQ142" s="138"/>
      <c r="AR142" s="138"/>
      <c r="AS142" s="138"/>
      <c r="AT142" s="138"/>
      <c r="AU142" s="138"/>
      <c r="AV142" s="138"/>
      <c r="AW142" s="138"/>
      <c r="AX142" s="138"/>
      <c r="AY142" s="138"/>
      <c r="AZ142" s="138"/>
      <c r="BA142" s="138"/>
      <c r="BB142" s="138"/>
      <c r="BC142" s="138"/>
      <c r="BD142" s="138"/>
      <c r="BE142" s="138"/>
      <c r="BF142" s="138"/>
    </row>
    <row r="143" spans="1:58" x14ac:dyDescent="0.25">
      <c r="A143" s="148" t="s">
        <v>154</v>
      </c>
      <c r="B143" s="149" t="s">
        <v>80</v>
      </c>
      <c r="C143" s="160" t="s">
        <v>81</v>
      </c>
      <c r="D143" s="150"/>
      <c r="E143" s="178"/>
      <c r="F143" s="178"/>
      <c r="G143" s="189">
        <f>SUMIF(AE144:AE152,"&lt;&gt;NOR",G144:G152)</f>
        <v>0</v>
      </c>
      <c r="H143" s="151"/>
      <c r="I143" s="151">
        <f>SUM(I144:I152)</f>
        <v>0</v>
      </c>
      <c r="J143" s="151"/>
      <c r="K143" s="151">
        <f>SUM(K144:K152)</f>
        <v>0</v>
      </c>
      <c r="L143" s="178"/>
      <c r="M143" s="189">
        <f>SUM(M144:M152)</f>
        <v>0</v>
      </c>
      <c r="N143" s="151"/>
      <c r="O143" s="151">
        <f>SUM(O144:O152)</f>
        <v>2.21</v>
      </c>
      <c r="P143" s="151"/>
      <c r="Q143" s="151">
        <f>SUM(Q144:Q152)</f>
        <v>0</v>
      </c>
      <c r="R143" s="152"/>
      <c r="S143" s="147"/>
      <c r="T143" s="147">
        <f>SUM(T144:T152)</f>
        <v>38.69</v>
      </c>
      <c r="U143" s="147"/>
      <c r="V143" s="147"/>
      <c r="AE143" t="s">
        <v>155</v>
      </c>
    </row>
    <row r="144" spans="1:58" outlineLevel="1" x14ac:dyDescent="0.25">
      <c r="A144" s="153">
        <v>36</v>
      </c>
      <c r="B144" s="154" t="s">
        <v>272</v>
      </c>
      <c r="C144" s="161" t="s">
        <v>273</v>
      </c>
      <c r="D144" s="155" t="s">
        <v>174</v>
      </c>
      <c r="E144" s="179">
        <v>78.959999999999994</v>
      </c>
      <c r="F144" s="183"/>
      <c r="G144" s="190">
        <f>ROUND(E144*F144,2)</f>
        <v>0</v>
      </c>
      <c r="H144" s="156"/>
      <c r="I144" s="157">
        <f>ROUND(E144*H144,2)</f>
        <v>0</v>
      </c>
      <c r="J144" s="156"/>
      <c r="K144" s="157">
        <f>ROUND(E144*J144,2)</f>
        <v>0</v>
      </c>
      <c r="L144" s="179">
        <v>21</v>
      </c>
      <c r="M144" s="190">
        <f>G144*(1+L144/100)</f>
        <v>0</v>
      </c>
      <c r="N144" s="157">
        <v>0</v>
      </c>
      <c r="O144" s="157">
        <f>ROUND(E144*N144,2)</f>
        <v>0</v>
      </c>
      <c r="P144" s="157">
        <v>0</v>
      </c>
      <c r="Q144" s="157">
        <f>ROUND(E144*P144,2)</f>
        <v>0</v>
      </c>
      <c r="R144" s="158" t="s">
        <v>159</v>
      </c>
      <c r="S144" s="145">
        <v>0.49</v>
      </c>
      <c r="T144" s="145">
        <f>ROUND(E144*S144,2)</f>
        <v>38.69</v>
      </c>
      <c r="U144" s="145"/>
      <c r="V144" s="145" t="s">
        <v>160</v>
      </c>
      <c r="W144" s="138"/>
      <c r="X144" s="138"/>
      <c r="Y144" s="138"/>
      <c r="Z144" s="138"/>
      <c r="AA144" s="138"/>
      <c r="AB144" s="138"/>
      <c r="AC144" s="138"/>
      <c r="AD144" s="138"/>
      <c r="AE144" s="138" t="s">
        <v>161</v>
      </c>
      <c r="AF144" s="138"/>
      <c r="AG144" s="138"/>
      <c r="AH144" s="138"/>
      <c r="AI144" s="138"/>
      <c r="AJ144" s="138"/>
      <c r="AK144" s="138"/>
      <c r="AL144" s="138"/>
      <c r="AM144" s="138"/>
      <c r="AN144" s="138"/>
      <c r="AO144" s="138"/>
      <c r="AP144" s="138"/>
      <c r="AQ144" s="138"/>
      <c r="AR144" s="138"/>
      <c r="AS144" s="138"/>
      <c r="AT144" s="138"/>
      <c r="AU144" s="138"/>
      <c r="AV144" s="138"/>
      <c r="AW144" s="138"/>
      <c r="AX144" s="138"/>
      <c r="AY144" s="138"/>
      <c r="AZ144" s="138"/>
      <c r="BA144" s="138"/>
      <c r="BB144" s="138"/>
      <c r="BC144" s="138"/>
      <c r="BD144" s="138"/>
      <c r="BE144" s="138"/>
      <c r="BF144" s="138"/>
    </row>
    <row r="145" spans="1:58" outlineLevel="1" x14ac:dyDescent="0.25">
      <c r="A145" s="143"/>
      <c r="B145" s="144"/>
      <c r="C145" s="258" t="s">
        <v>320</v>
      </c>
      <c r="D145" s="259"/>
      <c r="E145" s="259"/>
      <c r="F145" s="259"/>
      <c r="G145" s="259"/>
      <c r="H145" s="145"/>
      <c r="I145" s="145"/>
      <c r="J145" s="145"/>
      <c r="K145" s="145"/>
      <c r="L145" s="184"/>
      <c r="M145" s="191"/>
      <c r="N145" s="145"/>
      <c r="O145" s="145"/>
      <c r="P145" s="145"/>
      <c r="Q145" s="145"/>
      <c r="R145" s="145"/>
      <c r="S145" s="145"/>
      <c r="T145" s="145"/>
      <c r="U145" s="145"/>
      <c r="V145" s="145"/>
      <c r="W145" s="138"/>
      <c r="X145" s="138"/>
      <c r="Y145" s="138"/>
      <c r="Z145" s="138"/>
      <c r="AA145" s="138"/>
      <c r="AB145" s="138"/>
      <c r="AC145" s="138"/>
      <c r="AD145" s="138"/>
      <c r="AE145" s="138" t="s">
        <v>274</v>
      </c>
      <c r="AF145" s="138"/>
      <c r="AG145" s="138"/>
      <c r="AH145" s="138"/>
      <c r="AI145" s="138"/>
      <c r="AJ145" s="138"/>
      <c r="AK145" s="138"/>
      <c r="AL145" s="138"/>
      <c r="AM145" s="138"/>
      <c r="AN145" s="138"/>
      <c r="AO145" s="138"/>
      <c r="AP145" s="138"/>
      <c r="AQ145" s="138"/>
      <c r="AR145" s="138"/>
      <c r="AS145" s="138"/>
      <c r="AT145" s="138"/>
      <c r="AU145" s="138"/>
      <c r="AV145" s="138"/>
      <c r="AW145" s="138"/>
      <c r="AX145" s="138"/>
      <c r="AY145" s="159" t="str">
        <f>C145</f>
        <v>Nanesení lepicího tmelu na izolační desky, nalepení desek, zajištění talířovými hmoždinkami (6 ks/m2).</v>
      </c>
      <c r="AZ145" s="138"/>
      <c r="BA145" s="138"/>
      <c r="BB145" s="138"/>
      <c r="BC145" s="138"/>
      <c r="BD145" s="138"/>
      <c r="BE145" s="138"/>
      <c r="BF145" s="138"/>
    </row>
    <row r="146" spans="1:58" outlineLevel="1" x14ac:dyDescent="0.25">
      <c r="A146" s="143"/>
      <c r="B146" s="144"/>
      <c r="C146" s="260" t="s">
        <v>275</v>
      </c>
      <c r="D146" s="261"/>
      <c r="E146" s="261"/>
      <c r="F146" s="261"/>
      <c r="G146" s="261"/>
      <c r="H146" s="145"/>
      <c r="I146" s="145"/>
      <c r="J146" s="145"/>
      <c r="K146" s="145"/>
      <c r="L146" s="184"/>
      <c r="M146" s="191"/>
      <c r="N146" s="145"/>
      <c r="O146" s="145"/>
      <c r="P146" s="145"/>
      <c r="Q146" s="145"/>
      <c r="R146" s="145"/>
      <c r="S146" s="145"/>
      <c r="T146" s="145"/>
      <c r="U146" s="145"/>
      <c r="V146" s="145"/>
      <c r="W146" s="138"/>
      <c r="X146" s="138"/>
      <c r="Y146" s="138"/>
      <c r="Z146" s="138"/>
      <c r="AA146" s="138"/>
      <c r="AB146" s="138"/>
      <c r="AC146" s="138"/>
      <c r="AD146" s="138"/>
      <c r="AE146" s="138" t="s">
        <v>274</v>
      </c>
      <c r="AF146" s="138"/>
      <c r="AG146" s="138"/>
      <c r="AH146" s="138"/>
      <c r="AI146" s="138"/>
      <c r="AJ146" s="138"/>
      <c r="AK146" s="138"/>
      <c r="AL146" s="138"/>
      <c r="AM146" s="138"/>
      <c r="AN146" s="138"/>
      <c r="AO146" s="138"/>
      <c r="AP146" s="138"/>
      <c r="AQ146" s="138"/>
      <c r="AR146" s="138"/>
      <c r="AS146" s="138"/>
      <c r="AT146" s="138"/>
      <c r="AU146" s="138"/>
      <c r="AV146" s="138"/>
      <c r="AW146" s="138"/>
      <c r="AX146" s="138"/>
      <c r="AY146" s="138"/>
      <c r="AZ146" s="138"/>
      <c r="BA146" s="138"/>
      <c r="BB146" s="138"/>
      <c r="BC146" s="138"/>
      <c r="BD146" s="138"/>
      <c r="BE146" s="138"/>
      <c r="BF146" s="138"/>
    </row>
    <row r="147" spans="1:58" outlineLevel="1" x14ac:dyDescent="0.25">
      <c r="A147" s="143"/>
      <c r="B147" s="144"/>
      <c r="C147" s="162" t="s">
        <v>177</v>
      </c>
      <c r="D147" s="146"/>
      <c r="E147" s="180">
        <v>78</v>
      </c>
      <c r="F147" s="184"/>
      <c r="G147" s="191"/>
      <c r="H147" s="145"/>
      <c r="I147" s="145"/>
      <c r="J147" s="145"/>
      <c r="K147" s="145"/>
      <c r="L147" s="184"/>
      <c r="M147" s="191"/>
      <c r="N147" s="145"/>
      <c r="O147" s="145"/>
      <c r="P147" s="145"/>
      <c r="Q147" s="145"/>
      <c r="R147" s="145"/>
      <c r="S147" s="145"/>
      <c r="T147" s="145"/>
      <c r="U147" s="145"/>
      <c r="V147" s="145"/>
      <c r="W147" s="138"/>
      <c r="X147" s="138"/>
      <c r="Y147" s="138"/>
      <c r="Z147" s="138"/>
      <c r="AA147" s="138"/>
      <c r="AB147" s="138"/>
      <c r="AC147" s="138"/>
      <c r="AD147" s="138"/>
      <c r="AE147" s="138" t="s">
        <v>170</v>
      </c>
      <c r="AF147" s="138">
        <v>0</v>
      </c>
      <c r="AG147" s="138"/>
      <c r="AH147" s="138"/>
      <c r="AI147" s="138"/>
      <c r="AJ147" s="138"/>
      <c r="AK147" s="138"/>
      <c r="AL147" s="138"/>
      <c r="AM147" s="138"/>
      <c r="AN147" s="138"/>
      <c r="AO147" s="138"/>
      <c r="AP147" s="138"/>
      <c r="AQ147" s="138"/>
      <c r="AR147" s="138"/>
      <c r="AS147" s="138"/>
      <c r="AT147" s="138"/>
      <c r="AU147" s="138"/>
      <c r="AV147" s="138"/>
      <c r="AW147" s="138"/>
      <c r="AX147" s="138"/>
      <c r="AY147" s="138"/>
      <c r="AZ147" s="138"/>
      <c r="BA147" s="138"/>
      <c r="BB147" s="138"/>
      <c r="BC147" s="138"/>
      <c r="BD147" s="138"/>
      <c r="BE147" s="138"/>
      <c r="BF147" s="138"/>
    </row>
    <row r="148" spans="1:58" outlineLevel="1" x14ac:dyDescent="0.25">
      <c r="A148" s="143"/>
      <c r="B148" s="144"/>
      <c r="C148" s="162" t="s">
        <v>178</v>
      </c>
      <c r="D148" s="146"/>
      <c r="E148" s="180">
        <v>0.96</v>
      </c>
      <c r="F148" s="184"/>
      <c r="G148" s="191"/>
      <c r="H148" s="145"/>
      <c r="I148" s="145"/>
      <c r="J148" s="145"/>
      <c r="K148" s="145"/>
      <c r="L148" s="184"/>
      <c r="M148" s="191"/>
      <c r="N148" s="145"/>
      <c r="O148" s="145"/>
      <c r="P148" s="145"/>
      <c r="Q148" s="145"/>
      <c r="R148" s="145"/>
      <c r="S148" s="145"/>
      <c r="T148" s="145"/>
      <c r="U148" s="145"/>
      <c r="V148" s="145"/>
      <c r="W148" s="138"/>
      <c r="X148" s="138"/>
      <c r="Y148" s="138"/>
      <c r="Z148" s="138"/>
      <c r="AA148" s="138"/>
      <c r="AB148" s="138"/>
      <c r="AC148" s="138"/>
      <c r="AD148" s="138"/>
      <c r="AE148" s="138" t="s">
        <v>170</v>
      </c>
      <c r="AF148" s="138">
        <v>0</v>
      </c>
      <c r="AG148" s="138"/>
      <c r="AH148" s="138"/>
      <c r="AI148" s="138"/>
      <c r="AJ148" s="138"/>
      <c r="AK148" s="138"/>
      <c r="AL148" s="138"/>
      <c r="AM148" s="138"/>
      <c r="AN148" s="138"/>
      <c r="AO148" s="138"/>
      <c r="AP148" s="138"/>
      <c r="AQ148" s="138"/>
      <c r="AR148" s="138"/>
      <c r="AS148" s="138"/>
      <c r="AT148" s="138"/>
      <c r="AU148" s="138"/>
      <c r="AV148" s="138"/>
      <c r="AW148" s="138"/>
      <c r="AX148" s="138"/>
      <c r="AY148" s="138"/>
      <c r="AZ148" s="138"/>
      <c r="BA148" s="138"/>
      <c r="BB148" s="138"/>
      <c r="BC148" s="138"/>
      <c r="BD148" s="138"/>
      <c r="BE148" s="138"/>
      <c r="BF148" s="138"/>
    </row>
    <row r="149" spans="1:58" outlineLevel="1" x14ac:dyDescent="0.25">
      <c r="A149" s="143"/>
      <c r="B149" s="144"/>
      <c r="C149" s="252"/>
      <c r="D149" s="253"/>
      <c r="E149" s="253"/>
      <c r="F149" s="253"/>
      <c r="G149" s="253"/>
      <c r="H149" s="145"/>
      <c r="I149" s="145"/>
      <c r="J149" s="145"/>
      <c r="K149" s="145"/>
      <c r="L149" s="184"/>
      <c r="M149" s="191"/>
      <c r="N149" s="145"/>
      <c r="O149" s="145"/>
      <c r="P149" s="145"/>
      <c r="Q149" s="145"/>
      <c r="R149" s="145"/>
      <c r="S149" s="145"/>
      <c r="T149" s="145"/>
      <c r="U149" s="145"/>
      <c r="V149" s="145"/>
      <c r="W149" s="138"/>
      <c r="X149" s="138"/>
      <c r="Y149" s="138"/>
      <c r="Z149" s="138"/>
      <c r="AA149" s="138"/>
      <c r="AB149" s="138"/>
      <c r="AC149" s="138"/>
      <c r="AD149" s="138"/>
      <c r="AE149" s="138" t="s">
        <v>162</v>
      </c>
      <c r="AF149" s="138"/>
      <c r="AG149" s="138"/>
      <c r="AH149" s="138"/>
      <c r="AI149" s="138"/>
      <c r="AJ149" s="138"/>
      <c r="AK149" s="138"/>
      <c r="AL149" s="138"/>
      <c r="AM149" s="138"/>
      <c r="AN149" s="138"/>
      <c r="AO149" s="138"/>
      <c r="AP149" s="138"/>
      <c r="AQ149" s="138"/>
      <c r="AR149" s="138"/>
      <c r="AS149" s="138"/>
      <c r="AT149" s="138"/>
      <c r="AU149" s="138"/>
      <c r="AV149" s="138"/>
      <c r="AW149" s="138"/>
      <c r="AX149" s="138"/>
      <c r="AY149" s="138"/>
      <c r="AZ149" s="138"/>
      <c r="BA149" s="138"/>
      <c r="BB149" s="138"/>
      <c r="BC149" s="138"/>
      <c r="BD149" s="138"/>
      <c r="BE149" s="138"/>
      <c r="BF149" s="138"/>
    </row>
    <row r="150" spans="1:58" ht="20.399999999999999" outlineLevel="1" x14ac:dyDescent="0.25">
      <c r="A150" s="153">
        <v>37</v>
      </c>
      <c r="B150" s="154" t="s">
        <v>276</v>
      </c>
      <c r="C150" s="161" t="s">
        <v>277</v>
      </c>
      <c r="D150" s="155" t="s">
        <v>174</v>
      </c>
      <c r="E150" s="179">
        <v>167</v>
      </c>
      <c r="F150" s="183"/>
      <c r="G150" s="190">
        <f>ROUND(E150*F150,2)</f>
        <v>0</v>
      </c>
      <c r="H150" s="156"/>
      <c r="I150" s="157">
        <f>ROUND(E150*H150,2)</f>
        <v>0</v>
      </c>
      <c r="J150" s="156"/>
      <c r="K150" s="157">
        <f>ROUND(E150*J150,2)</f>
        <v>0</v>
      </c>
      <c r="L150" s="179">
        <v>21</v>
      </c>
      <c r="M150" s="190">
        <f>G150*(1+L150/100)</f>
        <v>0</v>
      </c>
      <c r="N150" s="157">
        <v>1.325E-2</v>
      </c>
      <c r="O150" s="157">
        <f>ROUND(E150*N150,2)</f>
        <v>2.21</v>
      </c>
      <c r="P150" s="157">
        <v>0</v>
      </c>
      <c r="Q150" s="157">
        <f>ROUND(E150*P150,2)</f>
        <v>0</v>
      </c>
      <c r="R150" s="158" t="s">
        <v>159</v>
      </c>
      <c r="S150" s="145">
        <v>0</v>
      </c>
      <c r="T150" s="145">
        <f>ROUND(E150*S150,2)</f>
        <v>0</v>
      </c>
      <c r="U150" s="145"/>
      <c r="V150" s="145" t="s">
        <v>165</v>
      </c>
      <c r="W150" s="138"/>
      <c r="X150" s="138"/>
      <c r="Y150" s="138"/>
      <c r="Z150" s="138"/>
      <c r="AA150" s="138"/>
      <c r="AB150" s="138"/>
      <c r="AC150" s="138"/>
      <c r="AD150" s="138"/>
      <c r="AE150" s="138" t="s">
        <v>166</v>
      </c>
      <c r="AF150" s="138"/>
      <c r="AG150" s="138"/>
      <c r="AH150" s="138"/>
      <c r="AI150" s="138"/>
      <c r="AJ150" s="138"/>
      <c r="AK150" s="138"/>
      <c r="AL150" s="138"/>
      <c r="AM150" s="138"/>
      <c r="AN150" s="138"/>
      <c r="AO150" s="138"/>
      <c r="AP150" s="138"/>
      <c r="AQ150" s="138"/>
      <c r="AR150" s="138"/>
      <c r="AS150" s="138"/>
      <c r="AT150" s="138"/>
      <c r="AU150" s="138"/>
      <c r="AV150" s="138"/>
      <c r="AW150" s="138"/>
      <c r="AX150" s="138"/>
      <c r="AY150" s="138"/>
      <c r="AZ150" s="138"/>
      <c r="BA150" s="138"/>
      <c r="BB150" s="138"/>
      <c r="BC150" s="138"/>
      <c r="BD150" s="138"/>
      <c r="BE150" s="138"/>
      <c r="BF150" s="138"/>
    </row>
    <row r="151" spans="1:58" ht="41.4" outlineLevel="1" x14ac:dyDescent="0.25">
      <c r="A151" s="143"/>
      <c r="B151" s="144"/>
      <c r="C151" s="258" t="s">
        <v>278</v>
      </c>
      <c r="D151" s="259"/>
      <c r="E151" s="259"/>
      <c r="F151" s="259"/>
      <c r="G151" s="259"/>
      <c r="H151" s="145"/>
      <c r="I151" s="145"/>
      <c r="J151" s="145"/>
      <c r="K151" s="145"/>
      <c r="L151" s="184"/>
      <c r="M151" s="191"/>
      <c r="N151" s="145"/>
      <c r="O151" s="145"/>
      <c r="P151" s="145"/>
      <c r="Q151" s="145"/>
      <c r="R151" s="145"/>
      <c r="S151" s="145"/>
      <c r="T151" s="145"/>
      <c r="U151" s="145"/>
      <c r="V151" s="145"/>
      <c r="W151" s="138"/>
      <c r="X151" s="138"/>
      <c r="Y151" s="138"/>
      <c r="Z151" s="138"/>
      <c r="AA151" s="138"/>
      <c r="AB151" s="138"/>
      <c r="AC151" s="138"/>
      <c r="AD151" s="138"/>
      <c r="AE151" s="138" t="s">
        <v>274</v>
      </c>
      <c r="AF151" s="138"/>
      <c r="AG151" s="138"/>
      <c r="AH151" s="138"/>
      <c r="AI151" s="138"/>
      <c r="AJ151" s="138"/>
      <c r="AK151" s="138"/>
      <c r="AL151" s="138"/>
      <c r="AM151" s="138"/>
      <c r="AN151" s="138"/>
      <c r="AO151" s="138"/>
      <c r="AP151" s="138"/>
      <c r="AQ151" s="138"/>
      <c r="AR151" s="138"/>
      <c r="AS151" s="138"/>
      <c r="AT151" s="138"/>
      <c r="AU151" s="138"/>
      <c r="AV151" s="138"/>
      <c r="AW151" s="138"/>
      <c r="AX151" s="138"/>
      <c r="AY151" s="159" t="str">
        <f>C151</f>
        <v>Zakrytí výplní otvorů. Osazení soklové lišty. Nalepení tepelně izolačních fasádních desek EPS-F (fasáda, ostění a parapety výplní otvorů). Zajištění terčovými hmoždinkami. Vyztužení rohů lištami, osazení parapetních a okenních omítkových lišt. Nanesení lepicí stěrky na zabroušený podklad, vlepení výztužné sklolaminátové síťoviny, zatření stěrky. Penetrační nátěr, povrchová úprava omítkou. Včetně montáže, demontáže a jednoměsíčního nájmu lešení.</v>
      </c>
      <c r="AZ151" s="138"/>
      <c r="BA151" s="138"/>
      <c r="BB151" s="138"/>
      <c r="BC151" s="138"/>
      <c r="BD151" s="138"/>
      <c r="BE151" s="138"/>
      <c r="BF151" s="138"/>
    </row>
    <row r="152" spans="1:58" outlineLevel="1" x14ac:dyDescent="0.25">
      <c r="A152" s="143"/>
      <c r="B152" s="144"/>
      <c r="C152" s="252"/>
      <c r="D152" s="253"/>
      <c r="E152" s="253"/>
      <c r="F152" s="253"/>
      <c r="G152" s="253"/>
      <c r="H152" s="145"/>
      <c r="I152" s="145"/>
      <c r="J152" s="145"/>
      <c r="K152" s="145"/>
      <c r="L152" s="184"/>
      <c r="M152" s="191"/>
      <c r="N152" s="145"/>
      <c r="O152" s="145"/>
      <c r="P152" s="145"/>
      <c r="Q152" s="145"/>
      <c r="R152" s="145"/>
      <c r="S152" s="145"/>
      <c r="T152" s="145"/>
      <c r="U152" s="145"/>
      <c r="V152" s="145"/>
      <c r="W152" s="138"/>
      <c r="X152" s="138"/>
      <c r="Y152" s="138"/>
      <c r="Z152" s="138"/>
      <c r="AA152" s="138"/>
      <c r="AB152" s="138"/>
      <c r="AC152" s="138"/>
      <c r="AD152" s="138"/>
      <c r="AE152" s="138" t="s">
        <v>162</v>
      </c>
      <c r="AF152" s="138"/>
      <c r="AG152" s="138"/>
      <c r="AH152" s="138"/>
      <c r="AI152" s="138"/>
      <c r="AJ152" s="138"/>
      <c r="AK152" s="138"/>
      <c r="AL152" s="138"/>
      <c r="AM152" s="138"/>
      <c r="AN152" s="138"/>
      <c r="AO152" s="138"/>
      <c r="AP152" s="138"/>
      <c r="AQ152" s="138"/>
      <c r="AR152" s="138"/>
      <c r="AS152" s="138"/>
      <c r="AT152" s="138"/>
      <c r="AU152" s="138"/>
      <c r="AV152" s="138"/>
      <c r="AW152" s="138"/>
      <c r="AX152" s="138"/>
      <c r="AY152" s="138"/>
      <c r="AZ152" s="138"/>
      <c r="BA152" s="138"/>
      <c r="BB152" s="138"/>
      <c r="BC152" s="138"/>
      <c r="BD152" s="138"/>
      <c r="BE152" s="138"/>
      <c r="BF152" s="138"/>
    </row>
    <row r="153" spans="1:58" x14ac:dyDescent="0.25">
      <c r="A153" s="148" t="s">
        <v>154</v>
      </c>
      <c r="B153" s="149" t="s">
        <v>82</v>
      </c>
      <c r="C153" s="160" t="s">
        <v>83</v>
      </c>
      <c r="D153" s="150"/>
      <c r="E153" s="178"/>
      <c r="F153" s="178"/>
      <c r="G153" s="189">
        <f>SUMIF(AE154:AE164,"&lt;&gt;NOR",G154:G164)</f>
        <v>0</v>
      </c>
      <c r="H153" s="151"/>
      <c r="I153" s="151">
        <f>SUM(I154:I164)</f>
        <v>0</v>
      </c>
      <c r="J153" s="151"/>
      <c r="K153" s="151">
        <f>SUM(K154:K164)</f>
        <v>0</v>
      </c>
      <c r="L153" s="178"/>
      <c r="M153" s="189">
        <f>SUM(M154:M164)</f>
        <v>0</v>
      </c>
      <c r="N153" s="151"/>
      <c r="O153" s="151">
        <f>SUM(O154:O164)</f>
        <v>28.13</v>
      </c>
      <c r="P153" s="151"/>
      <c r="Q153" s="151">
        <f>SUM(Q154:Q164)</f>
        <v>0</v>
      </c>
      <c r="R153" s="152"/>
      <c r="S153" s="147"/>
      <c r="T153" s="147">
        <f>SUM(T154:T164)</f>
        <v>6.2</v>
      </c>
      <c r="U153" s="147"/>
      <c r="V153" s="147"/>
      <c r="AE153" t="s">
        <v>155</v>
      </c>
    </row>
    <row r="154" spans="1:58" outlineLevel="1" x14ac:dyDescent="0.25">
      <c r="A154" s="153">
        <v>38</v>
      </c>
      <c r="B154" s="154" t="s">
        <v>279</v>
      </c>
      <c r="C154" s="161" t="s">
        <v>280</v>
      </c>
      <c r="D154" s="155" t="s">
        <v>158</v>
      </c>
      <c r="E154" s="179">
        <v>11.07</v>
      </c>
      <c r="F154" s="183"/>
      <c r="G154" s="190">
        <f>ROUND(E154*F154,2)</f>
        <v>0</v>
      </c>
      <c r="H154" s="156"/>
      <c r="I154" s="157">
        <f>ROUND(E154*H154,2)</f>
        <v>0</v>
      </c>
      <c r="J154" s="156"/>
      <c r="K154" s="157">
        <f>ROUND(E154*J154,2)</f>
        <v>0</v>
      </c>
      <c r="L154" s="179">
        <v>21</v>
      </c>
      <c r="M154" s="190">
        <f>G154*(1+L154/100)</f>
        <v>0</v>
      </c>
      <c r="N154" s="157">
        <v>2.5249999999999999</v>
      </c>
      <c r="O154" s="157">
        <f>ROUND(E154*N154,2)</f>
        <v>27.95</v>
      </c>
      <c r="P154" s="157">
        <v>0</v>
      </c>
      <c r="Q154" s="157">
        <f>ROUND(E154*P154,2)</f>
        <v>0</v>
      </c>
      <c r="R154" s="158" t="s">
        <v>251</v>
      </c>
      <c r="S154" s="145">
        <v>0</v>
      </c>
      <c r="T154" s="145">
        <f>ROUND(E154*S154,2)</f>
        <v>0</v>
      </c>
      <c r="U154" s="145"/>
      <c r="V154" s="145" t="s">
        <v>160</v>
      </c>
      <c r="W154" s="138"/>
      <c r="X154" s="138"/>
      <c r="Y154" s="138"/>
      <c r="Z154" s="138"/>
      <c r="AA154" s="138"/>
      <c r="AB154" s="138"/>
      <c r="AC154" s="138"/>
      <c r="AD154" s="138"/>
      <c r="AE154" s="138" t="s">
        <v>252</v>
      </c>
      <c r="AF154" s="138"/>
      <c r="AG154" s="138"/>
      <c r="AH154" s="138"/>
      <c r="AI154" s="138"/>
      <c r="AJ154" s="138"/>
      <c r="AK154" s="138"/>
      <c r="AL154" s="138"/>
      <c r="AM154" s="138"/>
      <c r="AN154" s="138"/>
      <c r="AO154" s="138"/>
      <c r="AP154" s="138"/>
      <c r="AQ154" s="138"/>
      <c r="AR154" s="138"/>
      <c r="AS154" s="138"/>
      <c r="AT154" s="138"/>
      <c r="AU154" s="138"/>
      <c r="AV154" s="138"/>
      <c r="AW154" s="138"/>
      <c r="AX154" s="138"/>
      <c r="AY154" s="138"/>
      <c r="AZ154" s="138"/>
      <c r="BA154" s="138"/>
      <c r="BB154" s="138"/>
      <c r="BC154" s="138"/>
      <c r="BD154" s="138"/>
      <c r="BE154" s="138"/>
      <c r="BF154" s="138"/>
    </row>
    <row r="155" spans="1:58" outlineLevel="1" x14ac:dyDescent="0.25">
      <c r="A155" s="143"/>
      <c r="B155" s="144"/>
      <c r="C155" s="258" t="s">
        <v>281</v>
      </c>
      <c r="D155" s="259"/>
      <c r="E155" s="259"/>
      <c r="F155" s="259"/>
      <c r="G155" s="259"/>
      <c r="H155" s="145"/>
      <c r="I155" s="145"/>
      <c r="J155" s="145"/>
      <c r="K155" s="145"/>
      <c r="L155" s="184"/>
      <c r="M155" s="191"/>
      <c r="N155" s="145"/>
      <c r="O155" s="145"/>
      <c r="P155" s="145"/>
      <c r="Q155" s="145"/>
      <c r="R155" s="145"/>
      <c r="S155" s="145"/>
      <c r="T155" s="145"/>
      <c r="U155" s="145"/>
      <c r="V155" s="145"/>
      <c r="W155" s="138"/>
      <c r="X155" s="138"/>
      <c r="Y155" s="138"/>
      <c r="Z155" s="138"/>
      <c r="AA155" s="138"/>
      <c r="AB155" s="138"/>
      <c r="AC155" s="138"/>
      <c r="AD155" s="138"/>
      <c r="AE155" s="138" t="s">
        <v>274</v>
      </c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138"/>
      <c r="AQ155" s="138"/>
      <c r="AR155" s="138"/>
      <c r="AS155" s="138"/>
      <c r="AT155" s="138"/>
      <c r="AU155" s="138"/>
      <c r="AV155" s="138"/>
      <c r="AW155" s="138"/>
      <c r="AX155" s="138"/>
      <c r="AY155" s="138"/>
      <c r="AZ155" s="138"/>
      <c r="BA155" s="138"/>
      <c r="BB155" s="138"/>
      <c r="BC155" s="138"/>
      <c r="BD155" s="138"/>
      <c r="BE155" s="138"/>
      <c r="BF155" s="138"/>
    </row>
    <row r="156" spans="1:58" outlineLevel="1" x14ac:dyDescent="0.25">
      <c r="A156" s="143"/>
      <c r="B156" s="144"/>
      <c r="C156" s="162" t="s">
        <v>282</v>
      </c>
      <c r="D156" s="146"/>
      <c r="E156" s="180">
        <v>11.07</v>
      </c>
      <c r="F156" s="184"/>
      <c r="G156" s="191"/>
      <c r="H156" s="145"/>
      <c r="I156" s="145"/>
      <c r="J156" s="145"/>
      <c r="K156" s="145"/>
      <c r="L156" s="184"/>
      <c r="M156" s="191"/>
      <c r="N156" s="145"/>
      <c r="O156" s="145"/>
      <c r="P156" s="145"/>
      <c r="Q156" s="145"/>
      <c r="R156" s="145"/>
      <c r="S156" s="145"/>
      <c r="T156" s="145"/>
      <c r="U156" s="145"/>
      <c r="V156" s="145"/>
      <c r="W156" s="138"/>
      <c r="X156" s="138"/>
      <c r="Y156" s="138"/>
      <c r="Z156" s="138"/>
      <c r="AA156" s="138"/>
      <c r="AB156" s="138"/>
      <c r="AC156" s="138"/>
      <c r="AD156" s="138"/>
      <c r="AE156" s="138" t="s">
        <v>170</v>
      </c>
      <c r="AF156" s="138">
        <v>0</v>
      </c>
      <c r="AG156" s="138"/>
      <c r="AH156" s="138"/>
      <c r="AI156" s="138"/>
      <c r="AJ156" s="138"/>
      <c r="AK156" s="138"/>
      <c r="AL156" s="138"/>
      <c r="AM156" s="138"/>
      <c r="AN156" s="138"/>
      <c r="AO156" s="138"/>
      <c r="AP156" s="138"/>
      <c r="AQ156" s="138"/>
      <c r="AR156" s="138"/>
      <c r="AS156" s="138"/>
      <c r="AT156" s="138"/>
      <c r="AU156" s="138"/>
      <c r="AV156" s="138"/>
      <c r="AW156" s="138"/>
      <c r="AX156" s="138"/>
      <c r="AY156" s="138"/>
      <c r="AZ156" s="138"/>
      <c r="BA156" s="138"/>
      <c r="BB156" s="138"/>
      <c r="BC156" s="138"/>
      <c r="BD156" s="138"/>
      <c r="BE156" s="138"/>
      <c r="BF156" s="138"/>
    </row>
    <row r="157" spans="1:58" outlineLevel="1" x14ac:dyDescent="0.25">
      <c r="A157" s="143"/>
      <c r="B157" s="144"/>
      <c r="C157" s="252"/>
      <c r="D157" s="253"/>
      <c r="E157" s="253"/>
      <c r="F157" s="253"/>
      <c r="G157" s="253"/>
      <c r="H157" s="145"/>
      <c r="I157" s="145"/>
      <c r="J157" s="145"/>
      <c r="K157" s="145"/>
      <c r="L157" s="184"/>
      <c r="M157" s="191"/>
      <c r="N157" s="145"/>
      <c r="O157" s="145"/>
      <c r="P157" s="145"/>
      <c r="Q157" s="145"/>
      <c r="R157" s="145"/>
      <c r="S157" s="145"/>
      <c r="T157" s="145"/>
      <c r="U157" s="145"/>
      <c r="V157" s="145"/>
      <c r="W157" s="138"/>
      <c r="X157" s="138"/>
      <c r="Y157" s="138"/>
      <c r="Z157" s="138"/>
      <c r="AA157" s="138"/>
      <c r="AB157" s="138"/>
      <c r="AC157" s="138"/>
      <c r="AD157" s="138"/>
      <c r="AE157" s="138" t="s">
        <v>162</v>
      </c>
      <c r="AF157" s="138"/>
      <c r="AG157" s="138"/>
      <c r="AH157" s="138"/>
      <c r="AI157" s="138"/>
      <c r="AJ157" s="138"/>
      <c r="AK157" s="138"/>
      <c r="AL157" s="138"/>
      <c r="AM157" s="138"/>
      <c r="AN157" s="138"/>
      <c r="AO157" s="138"/>
      <c r="AP157" s="138"/>
      <c r="AQ157" s="138"/>
      <c r="AR157" s="138"/>
      <c r="AS157" s="138"/>
      <c r="AT157" s="138"/>
      <c r="AU157" s="138"/>
      <c r="AV157" s="138"/>
      <c r="AW157" s="138"/>
      <c r="AX157" s="138"/>
      <c r="AY157" s="138"/>
      <c r="AZ157" s="138"/>
      <c r="BA157" s="138"/>
      <c r="BB157" s="138"/>
      <c r="BC157" s="138"/>
      <c r="BD157" s="138"/>
      <c r="BE157" s="138"/>
      <c r="BF157" s="138"/>
    </row>
    <row r="158" spans="1:58" outlineLevel="1" x14ac:dyDescent="0.25">
      <c r="A158" s="153">
        <v>39</v>
      </c>
      <c r="B158" s="154" t="s">
        <v>283</v>
      </c>
      <c r="C158" s="161" t="s">
        <v>284</v>
      </c>
      <c r="D158" s="155" t="s">
        <v>158</v>
      </c>
      <c r="E158" s="179">
        <v>1.23</v>
      </c>
      <c r="F158" s="183"/>
      <c r="G158" s="190">
        <f>ROUND(E158*F158,2)</f>
        <v>0</v>
      </c>
      <c r="H158" s="156"/>
      <c r="I158" s="157">
        <f>ROUND(E158*H158,2)</f>
        <v>0</v>
      </c>
      <c r="J158" s="156"/>
      <c r="K158" s="157">
        <f>ROUND(E158*J158,2)</f>
        <v>0</v>
      </c>
      <c r="L158" s="179">
        <v>21</v>
      </c>
      <c r="M158" s="190">
        <f>G158*(1+L158/100)</f>
        <v>0</v>
      </c>
      <c r="N158" s="157">
        <v>0.04</v>
      </c>
      <c r="O158" s="157">
        <f>ROUND(E158*N158,2)</f>
        <v>0.05</v>
      </c>
      <c r="P158" s="157">
        <v>0</v>
      </c>
      <c r="Q158" s="157">
        <f>ROUND(E158*P158,2)</f>
        <v>0</v>
      </c>
      <c r="R158" s="158" t="s">
        <v>251</v>
      </c>
      <c r="S158" s="145">
        <v>2.7</v>
      </c>
      <c r="T158" s="145">
        <f>ROUND(E158*S158,2)</f>
        <v>3.32</v>
      </c>
      <c r="U158" s="145"/>
      <c r="V158" s="145" t="s">
        <v>160</v>
      </c>
      <c r="W158" s="138"/>
      <c r="X158" s="138"/>
      <c r="Y158" s="138"/>
      <c r="Z158" s="138"/>
      <c r="AA158" s="138"/>
      <c r="AB158" s="138"/>
      <c r="AC158" s="138"/>
      <c r="AD158" s="138"/>
      <c r="AE158" s="138" t="s">
        <v>252</v>
      </c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8"/>
      <c r="AP158" s="138"/>
      <c r="AQ158" s="138"/>
      <c r="AR158" s="138"/>
      <c r="AS158" s="138"/>
      <c r="AT158" s="138"/>
      <c r="AU158" s="138"/>
      <c r="AV158" s="138"/>
      <c r="AW158" s="138"/>
      <c r="AX158" s="138"/>
      <c r="AY158" s="138"/>
      <c r="AZ158" s="138"/>
      <c r="BA158" s="138"/>
      <c r="BB158" s="138"/>
      <c r="BC158" s="138"/>
      <c r="BD158" s="138"/>
      <c r="BE158" s="138"/>
      <c r="BF158" s="138"/>
    </row>
    <row r="159" spans="1:58" outlineLevel="1" x14ac:dyDescent="0.25">
      <c r="A159" s="143"/>
      <c r="B159" s="144"/>
      <c r="C159" s="162" t="s">
        <v>285</v>
      </c>
      <c r="D159" s="146"/>
      <c r="E159" s="180">
        <v>1.23</v>
      </c>
      <c r="F159" s="184"/>
      <c r="G159" s="191"/>
      <c r="H159" s="145"/>
      <c r="I159" s="145"/>
      <c r="J159" s="145"/>
      <c r="K159" s="145"/>
      <c r="L159" s="184"/>
      <c r="M159" s="191"/>
      <c r="N159" s="145"/>
      <c r="O159" s="145"/>
      <c r="P159" s="145"/>
      <c r="Q159" s="145"/>
      <c r="R159" s="145"/>
      <c r="S159" s="145"/>
      <c r="T159" s="145"/>
      <c r="U159" s="145"/>
      <c r="V159" s="145"/>
      <c r="W159" s="138"/>
      <c r="X159" s="138"/>
      <c r="Y159" s="138"/>
      <c r="Z159" s="138"/>
      <c r="AA159" s="138"/>
      <c r="AB159" s="138"/>
      <c r="AC159" s="138"/>
      <c r="AD159" s="138"/>
      <c r="AE159" s="138" t="s">
        <v>170</v>
      </c>
      <c r="AF159" s="138">
        <v>0</v>
      </c>
      <c r="AG159" s="138"/>
      <c r="AH159" s="138"/>
      <c r="AI159" s="138"/>
      <c r="AJ159" s="138"/>
      <c r="AK159" s="138"/>
      <c r="AL159" s="138"/>
      <c r="AM159" s="138"/>
      <c r="AN159" s="138"/>
      <c r="AO159" s="138"/>
      <c r="AP159" s="138"/>
      <c r="AQ159" s="138"/>
      <c r="AR159" s="138"/>
      <c r="AS159" s="138"/>
      <c r="AT159" s="138"/>
      <c r="AU159" s="138"/>
      <c r="AV159" s="138"/>
      <c r="AW159" s="138"/>
      <c r="AX159" s="138"/>
      <c r="AY159" s="138"/>
      <c r="AZ159" s="138"/>
      <c r="BA159" s="138"/>
      <c r="BB159" s="138"/>
      <c r="BC159" s="138"/>
      <c r="BD159" s="138"/>
      <c r="BE159" s="138"/>
      <c r="BF159" s="138"/>
    </row>
    <row r="160" spans="1:58" outlineLevel="1" x14ac:dyDescent="0.25">
      <c r="A160" s="143"/>
      <c r="B160" s="144"/>
      <c r="C160" s="252"/>
      <c r="D160" s="253"/>
      <c r="E160" s="253"/>
      <c r="F160" s="253"/>
      <c r="G160" s="253"/>
      <c r="H160" s="145"/>
      <c r="I160" s="145"/>
      <c r="J160" s="145"/>
      <c r="K160" s="145"/>
      <c r="L160" s="184"/>
      <c r="M160" s="191"/>
      <c r="N160" s="145"/>
      <c r="O160" s="145"/>
      <c r="P160" s="145"/>
      <c r="Q160" s="145"/>
      <c r="R160" s="145"/>
      <c r="S160" s="145"/>
      <c r="T160" s="145"/>
      <c r="U160" s="145"/>
      <c r="V160" s="145"/>
      <c r="W160" s="138"/>
      <c r="X160" s="138"/>
      <c r="Y160" s="138"/>
      <c r="Z160" s="138"/>
      <c r="AA160" s="138"/>
      <c r="AB160" s="138"/>
      <c r="AC160" s="138"/>
      <c r="AD160" s="138"/>
      <c r="AE160" s="138" t="s">
        <v>162</v>
      </c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8"/>
      <c r="AP160" s="138"/>
      <c r="AQ160" s="138"/>
      <c r="AR160" s="138"/>
      <c r="AS160" s="138"/>
      <c r="AT160" s="138"/>
      <c r="AU160" s="138"/>
      <c r="AV160" s="138"/>
      <c r="AW160" s="138"/>
      <c r="AX160" s="138"/>
      <c r="AY160" s="138"/>
      <c r="AZ160" s="138"/>
      <c r="BA160" s="138"/>
      <c r="BB160" s="138"/>
      <c r="BC160" s="138"/>
      <c r="BD160" s="138"/>
      <c r="BE160" s="138"/>
      <c r="BF160" s="138"/>
    </row>
    <row r="161" spans="1:58" outlineLevel="1" x14ac:dyDescent="0.25">
      <c r="A161" s="153">
        <v>40</v>
      </c>
      <c r="B161" s="154" t="s">
        <v>286</v>
      </c>
      <c r="C161" s="161" t="s">
        <v>287</v>
      </c>
      <c r="D161" s="155" t="s">
        <v>158</v>
      </c>
      <c r="E161" s="179">
        <v>1.23</v>
      </c>
      <c r="F161" s="183"/>
      <c r="G161" s="190">
        <f>ROUND(E161*F161,2)</f>
        <v>0</v>
      </c>
      <c r="H161" s="156"/>
      <c r="I161" s="157">
        <f>ROUND(E161*H161,2)</f>
        <v>0</v>
      </c>
      <c r="J161" s="156"/>
      <c r="K161" s="157">
        <f>ROUND(E161*J161,2)</f>
        <v>0</v>
      </c>
      <c r="L161" s="179">
        <v>21</v>
      </c>
      <c r="M161" s="190">
        <f>G161*(1+L161/100)</f>
        <v>0</v>
      </c>
      <c r="N161" s="157">
        <v>0</v>
      </c>
      <c r="O161" s="157">
        <f>ROUND(E161*N161,2)</f>
        <v>0</v>
      </c>
      <c r="P161" s="157">
        <v>0</v>
      </c>
      <c r="Q161" s="157">
        <f>ROUND(E161*P161,2)</f>
        <v>0</v>
      </c>
      <c r="R161" s="158" t="s">
        <v>251</v>
      </c>
      <c r="S161" s="145">
        <v>0.82</v>
      </c>
      <c r="T161" s="145">
        <f>ROUND(E161*S161,2)</f>
        <v>1.01</v>
      </c>
      <c r="U161" s="145"/>
      <c r="V161" s="145" t="s">
        <v>160</v>
      </c>
      <c r="W161" s="138"/>
      <c r="X161" s="138"/>
      <c r="Y161" s="138"/>
      <c r="Z161" s="138"/>
      <c r="AA161" s="138"/>
      <c r="AB161" s="138"/>
      <c r="AC161" s="138"/>
      <c r="AD161" s="138"/>
      <c r="AE161" s="138" t="s">
        <v>252</v>
      </c>
      <c r="AF161" s="138"/>
      <c r="AG161" s="138"/>
      <c r="AH161" s="138"/>
      <c r="AI161" s="138"/>
      <c r="AJ161" s="138"/>
      <c r="AK161" s="138"/>
      <c r="AL161" s="138"/>
      <c r="AM161" s="138"/>
      <c r="AN161" s="138"/>
      <c r="AO161" s="138"/>
      <c r="AP161" s="138"/>
      <c r="AQ161" s="138"/>
      <c r="AR161" s="138"/>
      <c r="AS161" s="138"/>
      <c r="AT161" s="138"/>
      <c r="AU161" s="138"/>
      <c r="AV161" s="138"/>
      <c r="AW161" s="138"/>
      <c r="AX161" s="138"/>
      <c r="AY161" s="138"/>
      <c r="AZ161" s="138"/>
      <c r="BA161" s="138"/>
      <c r="BB161" s="138"/>
      <c r="BC161" s="138"/>
      <c r="BD161" s="138"/>
      <c r="BE161" s="138"/>
      <c r="BF161" s="138"/>
    </row>
    <row r="162" spans="1:58" outlineLevel="1" x14ac:dyDescent="0.25">
      <c r="A162" s="143"/>
      <c r="B162" s="144"/>
      <c r="C162" s="254"/>
      <c r="D162" s="255"/>
      <c r="E162" s="255"/>
      <c r="F162" s="255"/>
      <c r="G162" s="255"/>
      <c r="H162" s="145"/>
      <c r="I162" s="145"/>
      <c r="J162" s="145"/>
      <c r="K162" s="145"/>
      <c r="L162" s="184"/>
      <c r="M162" s="191"/>
      <c r="N162" s="145"/>
      <c r="O162" s="145"/>
      <c r="P162" s="145"/>
      <c r="Q162" s="145"/>
      <c r="R162" s="145"/>
      <c r="S162" s="145"/>
      <c r="T162" s="145"/>
      <c r="U162" s="145"/>
      <c r="V162" s="145"/>
      <c r="W162" s="138"/>
      <c r="X162" s="138"/>
      <c r="Y162" s="138"/>
      <c r="Z162" s="138"/>
      <c r="AA162" s="138"/>
      <c r="AB162" s="138"/>
      <c r="AC162" s="138"/>
      <c r="AD162" s="138"/>
      <c r="AE162" s="138" t="s">
        <v>162</v>
      </c>
      <c r="AF162" s="138"/>
      <c r="AG162" s="138"/>
      <c r="AH162" s="138"/>
      <c r="AI162" s="138"/>
      <c r="AJ162" s="138"/>
      <c r="AK162" s="138"/>
      <c r="AL162" s="138"/>
      <c r="AM162" s="138"/>
      <c r="AN162" s="138"/>
      <c r="AO162" s="138"/>
      <c r="AP162" s="138"/>
      <c r="AQ162" s="138"/>
      <c r="AR162" s="138"/>
      <c r="AS162" s="138"/>
      <c r="AT162" s="138"/>
      <c r="AU162" s="138"/>
      <c r="AV162" s="138"/>
      <c r="AW162" s="138"/>
      <c r="AX162" s="138"/>
      <c r="AY162" s="138"/>
      <c r="AZ162" s="138"/>
      <c r="BA162" s="138"/>
      <c r="BB162" s="138"/>
      <c r="BC162" s="138"/>
      <c r="BD162" s="138"/>
      <c r="BE162" s="138"/>
      <c r="BF162" s="138"/>
    </row>
    <row r="163" spans="1:58" ht="30.6" outlineLevel="1" x14ac:dyDescent="0.25">
      <c r="A163" s="153">
        <v>41</v>
      </c>
      <c r="B163" s="154" t="s">
        <v>288</v>
      </c>
      <c r="C163" s="161" t="s">
        <v>289</v>
      </c>
      <c r="D163" s="155" t="s">
        <v>181</v>
      </c>
      <c r="E163" s="179">
        <v>0.123</v>
      </c>
      <c r="F163" s="183"/>
      <c r="G163" s="190">
        <f>ROUND(E163*F163,2)</f>
        <v>0</v>
      </c>
      <c r="H163" s="156"/>
      <c r="I163" s="157">
        <f>ROUND(E163*H163,2)</f>
        <v>0</v>
      </c>
      <c r="J163" s="156"/>
      <c r="K163" s="157">
        <f>ROUND(E163*J163,2)</f>
        <v>0</v>
      </c>
      <c r="L163" s="179">
        <v>21</v>
      </c>
      <c r="M163" s="190">
        <f>G163*(1+L163/100)</f>
        <v>0</v>
      </c>
      <c r="N163" s="157">
        <v>1.0662499999999999</v>
      </c>
      <c r="O163" s="157">
        <f>ROUND(E163*N163,2)</f>
        <v>0.13</v>
      </c>
      <c r="P163" s="157">
        <v>0</v>
      </c>
      <c r="Q163" s="157">
        <f>ROUND(E163*P163,2)</f>
        <v>0</v>
      </c>
      <c r="R163" s="158" t="s">
        <v>251</v>
      </c>
      <c r="S163" s="145">
        <v>15.231</v>
      </c>
      <c r="T163" s="145">
        <f>ROUND(E163*S163,2)</f>
        <v>1.87</v>
      </c>
      <c r="U163" s="145"/>
      <c r="V163" s="145" t="s">
        <v>160</v>
      </c>
      <c r="W163" s="138"/>
      <c r="X163" s="138"/>
      <c r="Y163" s="138"/>
      <c r="Z163" s="138"/>
      <c r="AA163" s="138"/>
      <c r="AB163" s="138"/>
      <c r="AC163" s="138"/>
      <c r="AD163" s="138"/>
      <c r="AE163" s="138" t="s">
        <v>252</v>
      </c>
      <c r="AF163" s="138"/>
      <c r="AG163" s="138"/>
      <c r="AH163" s="138"/>
      <c r="AI163" s="138"/>
      <c r="AJ163" s="138"/>
      <c r="AK163" s="138"/>
      <c r="AL163" s="138"/>
      <c r="AM163" s="138"/>
      <c r="AN163" s="138"/>
      <c r="AO163" s="138"/>
      <c r="AP163" s="138"/>
      <c r="AQ163" s="138"/>
      <c r="AR163" s="138"/>
      <c r="AS163" s="138"/>
      <c r="AT163" s="138"/>
      <c r="AU163" s="138"/>
      <c r="AV163" s="138"/>
      <c r="AW163" s="138"/>
      <c r="AX163" s="138"/>
      <c r="AY163" s="138"/>
      <c r="AZ163" s="138"/>
      <c r="BA163" s="138"/>
      <c r="BB163" s="138"/>
      <c r="BC163" s="138"/>
      <c r="BD163" s="138"/>
      <c r="BE163" s="138"/>
      <c r="BF163" s="138"/>
    </row>
    <row r="164" spans="1:58" outlineLevel="1" x14ac:dyDescent="0.25">
      <c r="A164" s="143"/>
      <c r="B164" s="144"/>
      <c r="C164" s="254"/>
      <c r="D164" s="255"/>
      <c r="E164" s="255"/>
      <c r="F164" s="255"/>
      <c r="G164" s="255"/>
      <c r="H164" s="145"/>
      <c r="I164" s="145"/>
      <c r="J164" s="145"/>
      <c r="K164" s="145"/>
      <c r="L164" s="184"/>
      <c r="M164" s="191"/>
      <c r="N164" s="145"/>
      <c r="O164" s="145"/>
      <c r="P164" s="145"/>
      <c r="Q164" s="145"/>
      <c r="R164" s="145"/>
      <c r="S164" s="145"/>
      <c r="T164" s="145"/>
      <c r="U164" s="145"/>
      <c r="V164" s="145"/>
      <c r="W164" s="138"/>
      <c r="X164" s="138"/>
      <c r="Y164" s="138"/>
      <c r="Z164" s="138"/>
      <c r="AA164" s="138"/>
      <c r="AB164" s="138"/>
      <c r="AC164" s="138"/>
      <c r="AD164" s="138"/>
      <c r="AE164" s="138" t="s">
        <v>162</v>
      </c>
      <c r="AF164" s="138"/>
      <c r="AG164" s="138"/>
      <c r="AH164" s="138"/>
      <c r="AI164" s="138"/>
      <c r="AJ164" s="138"/>
      <c r="AK164" s="138"/>
      <c r="AL164" s="138"/>
      <c r="AM164" s="138"/>
      <c r="AN164" s="138"/>
      <c r="AO164" s="138"/>
      <c r="AP164" s="138"/>
      <c r="AQ164" s="138"/>
      <c r="AR164" s="138"/>
      <c r="AS164" s="138"/>
      <c r="AT164" s="138"/>
      <c r="AU164" s="138"/>
      <c r="AV164" s="138"/>
      <c r="AW164" s="138"/>
      <c r="AX164" s="138"/>
      <c r="AY164" s="138"/>
      <c r="AZ164" s="138"/>
      <c r="BA164" s="138"/>
      <c r="BB164" s="138"/>
      <c r="BC164" s="138"/>
      <c r="BD164" s="138"/>
      <c r="BE164" s="138"/>
      <c r="BF164" s="138"/>
    </row>
    <row r="165" spans="1:58" x14ac:dyDescent="0.25">
      <c r="A165" s="148" t="s">
        <v>154</v>
      </c>
      <c r="B165" s="149" t="s">
        <v>84</v>
      </c>
      <c r="C165" s="160" t="s">
        <v>85</v>
      </c>
      <c r="D165" s="150"/>
      <c r="E165" s="178"/>
      <c r="F165" s="178"/>
      <c r="G165" s="189">
        <f>SUMIF(AE166:AE168,"&lt;&gt;NOR",G166:G168)</f>
        <v>0</v>
      </c>
      <c r="H165" s="151"/>
      <c r="I165" s="151">
        <f>SUM(I166:I168)</f>
        <v>0</v>
      </c>
      <c r="J165" s="151"/>
      <c r="K165" s="151">
        <f>SUM(K166:K168)</f>
        <v>0</v>
      </c>
      <c r="L165" s="178"/>
      <c r="M165" s="189">
        <f>SUM(M166:M168)</f>
        <v>0</v>
      </c>
      <c r="N165" s="151"/>
      <c r="O165" s="151">
        <f>SUM(O166:O168)</f>
        <v>0.18</v>
      </c>
      <c r="P165" s="151"/>
      <c r="Q165" s="151">
        <f>SUM(Q166:Q168)</f>
        <v>0</v>
      </c>
      <c r="R165" s="152"/>
      <c r="S165" s="147"/>
      <c r="T165" s="147">
        <f>SUM(T166:T168)</f>
        <v>0</v>
      </c>
      <c r="U165" s="147"/>
      <c r="V165" s="147"/>
      <c r="AE165" t="s">
        <v>155</v>
      </c>
    </row>
    <row r="166" spans="1:58" ht="20.399999999999999" outlineLevel="1" x14ac:dyDescent="0.25">
      <c r="A166" s="153">
        <v>42</v>
      </c>
      <c r="B166" s="154" t="s">
        <v>290</v>
      </c>
      <c r="C166" s="161" t="s">
        <v>291</v>
      </c>
      <c r="D166" s="155" t="s">
        <v>221</v>
      </c>
      <c r="E166" s="179">
        <v>1</v>
      </c>
      <c r="F166" s="183"/>
      <c r="G166" s="190">
        <f>ROUND(E166*F166,2)</f>
        <v>0</v>
      </c>
      <c r="H166" s="156"/>
      <c r="I166" s="157">
        <f>ROUND(E166*H166,2)</f>
        <v>0</v>
      </c>
      <c r="J166" s="156"/>
      <c r="K166" s="157">
        <f>ROUND(E166*J166,2)</f>
        <v>0</v>
      </c>
      <c r="L166" s="179">
        <v>21</v>
      </c>
      <c r="M166" s="190">
        <f>G166*(1+L166/100)</f>
        <v>0</v>
      </c>
      <c r="N166" s="157">
        <v>0.18028</v>
      </c>
      <c r="O166" s="157">
        <f>ROUND(E166*N166,2)</f>
        <v>0.18</v>
      </c>
      <c r="P166" s="157">
        <v>0</v>
      </c>
      <c r="Q166" s="157">
        <f>ROUND(E166*P166,2)</f>
        <v>0</v>
      </c>
      <c r="R166" s="158" t="s">
        <v>292</v>
      </c>
      <c r="S166" s="145">
        <v>0</v>
      </c>
      <c r="T166" s="145">
        <f>ROUND(E166*S166,2)</f>
        <v>0</v>
      </c>
      <c r="U166" s="145"/>
      <c r="V166" s="145" t="s">
        <v>165</v>
      </c>
      <c r="W166" s="138"/>
      <c r="X166" s="138"/>
      <c r="Y166" s="138"/>
      <c r="Z166" s="138"/>
      <c r="AA166" s="138"/>
      <c r="AB166" s="138"/>
      <c r="AC166" s="138"/>
      <c r="AD166" s="138"/>
      <c r="AE166" s="138" t="s">
        <v>166</v>
      </c>
      <c r="AF166" s="138"/>
      <c r="AG166" s="138"/>
      <c r="AH166" s="138"/>
      <c r="AI166" s="138"/>
      <c r="AJ166" s="138"/>
      <c r="AK166" s="138"/>
      <c r="AL166" s="138"/>
      <c r="AM166" s="138"/>
      <c r="AN166" s="138"/>
      <c r="AO166" s="138"/>
      <c r="AP166" s="138"/>
      <c r="AQ166" s="138"/>
      <c r="AR166" s="138"/>
      <c r="AS166" s="138"/>
      <c r="AT166" s="138"/>
      <c r="AU166" s="138"/>
      <c r="AV166" s="138"/>
      <c r="AW166" s="138"/>
      <c r="AX166" s="138"/>
      <c r="AY166" s="138"/>
      <c r="AZ166" s="138"/>
      <c r="BA166" s="138"/>
      <c r="BB166" s="138"/>
      <c r="BC166" s="138"/>
      <c r="BD166" s="138"/>
      <c r="BE166" s="138"/>
      <c r="BF166" s="138"/>
    </row>
    <row r="167" spans="1:58" ht="31.2" outlineLevel="1" x14ac:dyDescent="0.25">
      <c r="A167" s="143"/>
      <c r="B167" s="144"/>
      <c r="C167" s="250" t="s">
        <v>293</v>
      </c>
      <c r="D167" s="251"/>
      <c r="E167" s="251"/>
      <c r="F167" s="251"/>
      <c r="G167" s="251"/>
      <c r="H167" s="145"/>
      <c r="I167" s="145"/>
      <c r="J167" s="145"/>
      <c r="K167" s="145"/>
      <c r="L167" s="184"/>
      <c r="M167" s="191"/>
      <c r="N167" s="145"/>
      <c r="O167" s="145"/>
      <c r="P167" s="145"/>
      <c r="Q167" s="145"/>
      <c r="R167" s="145"/>
      <c r="S167" s="145"/>
      <c r="T167" s="145"/>
      <c r="U167" s="145"/>
      <c r="V167" s="145"/>
      <c r="W167" s="138"/>
      <c r="X167" s="138"/>
      <c r="Y167" s="138"/>
      <c r="Z167" s="138"/>
      <c r="AA167" s="138"/>
      <c r="AB167" s="138"/>
      <c r="AC167" s="138"/>
      <c r="AD167" s="138"/>
      <c r="AE167" s="138" t="s">
        <v>168</v>
      </c>
      <c r="AF167" s="138"/>
      <c r="AG167" s="138"/>
      <c r="AH167" s="138"/>
      <c r="AI167" s="138"/>
      <c r="AJ167" s="138"/>
      <c r="AK167" s="138"/>
      <c r="AL167" s="138"/>
      <c r="AM167" s="138"/>
      <c r="AN167" s="138"/>
      <c r="AO167" s="138"/>
      <c r="AP167" s="138"/>
      <c r="AQ167" s="138"/>
      <c r="AR167" s="138"/>
      <c r="AS167" s="138"/>
      <c r="AT167" s="138"/>
      <c r="AU167" s="138"/>
      <c r="AV167" s="138"/>
      <c r="AW167" s="138"/>
      <c r="AX167" s="138"/>
      <c r="AY167" s="159" t="str">
        <f>C167</f>
        <v>dodávka a montáž dvou kusů prefabrikovaných překladů, dodávka a osazení ocelové zárubně CgH šířky 10 cm cementovou maltu, s vybetonováním prahu v zárubni a s osazením špalíku nebo latě pro dřevěný práh, dodávka a montáž dveřních křídel kompletizovaných šířky podle popisu, dodávka a montáž dřevěného dveřního prahu, nátěr zárubně základní 1x, barvou 2 x, emailem 1x.</v>
      </c>
      <c r="AZ167" s="138"/>
      <c r="BA167" s="138"/>
      <c r="BB167" s="138"/>
      <c r="BC167" s="138"/>
      <c r="BD167" s="138"/>
      <c r="BE167" s="138"/>
      <c r="BF167" s="138"/>
    </row>
    <row r="168" spans="1:58" outlineLevel="1" x14ac:dyDescent="0.25">
      <c r="A168" s="143"/>
      <c r="B168" s="144"/>
      <c r="C168" s="252"/>
      <c r="D168" s="253"/>
      <c r="E168" s="253"/>
      <c r="F168" s="253"/>
      <c r="G168" s="253"/>
      <c r="H168" s="145"/>
      <c r="I168" s="145"/>
      <c r="J168" s="145"/>
      <c r="K168" s="145"/>
      <c r="L168" s="184"/>
      <c r="M168" s="191"/>
      <c r="N168" s="145"/>
      <c r="O168" s="145"/>
      <c r="P168" s="145"/>
      <c r="Q168" s="145"/>
      <c r="R168" s="145"/>
      <c r="S168" s="145"/>
      <c r="T168" s="145"/>
      <c r="U168" s="145"/>
      <c r="V168" s="145"/>
      <c r="W168" s="138"/>
      <c r="X168" s="138"/>
      <c r="Y168" s="138"/>
      <c r="Z168" s="138"/>
      <c r="AA168" s="138"/>
      <c r="AB168" s="138"/>
      <c r="AC168" s="138"/>
      <c r="AD168" s="138"/>
      <c r="AE168" s="138" t="s">
        <v>162</v>
      </c>
      <c r="AF168" s="138"/>
      <c r="AG168" s="138"/>
      <c r="AH168" s="138"/>
      <c r="AI168" s="138"/>
      <c r="AJ168" s="138"/>
      <c r="AK168" s="138"/>
      <c r="AL168" s="138"/>
      <c r="AM168" s="138"/>
      <c r="AN168" s="138"/>
      <c r="AO168" s="138"/>
      <c r="AP168" s="138"/>
      <c r="AQ168" s="138"/>
      <c r="AR168" s="138"/>
      <c r="AS168" s="138"/>
      <c r="AT168" s="138"/>
      <c r="AU168" s="138"/>
      <c r="AV168" s="138"/>
      <c r="AW168" s="138"/>
      <c r="AX168" s="138"/>
      <c r="AY168" s="138"/>
      <c r="AZ168" s="138"/>
      <c r="BA168" s="138"/>
      <c r="BB168" s="138"/>
      <c r="BC168" s="138"/>
      <c r="BD168" s="138"/>
      <c r="BE168" s="138"/>
      <c r="BF168" s="138"/>
    </row>
    <row r="169" spans="1:58" x14ac:dyDescent="0.25">
      <c r="A169" s="148" t="s">
        <v>154</v>
      </c>
      <c r="B169" s="149" t="s">
        <v>98</v>
      </c>
      <c r="C169" s="160" t="s">
        <v>99</v>
      </c>
      <c r="D169" s="150"/>
      <c r="E169" s="178"/>
      <c r="F169" s="178"/>
      <c r="G169" s="189">
        <f>SUMIF(AE170:AE174,"&lt;&gt;NOR",G170:G174)</f>
        <v>0</v>
      </c>
      <c r="H169" s="151"/>
      <c r="I169" s="151">
        <f>SUM(I170:I174)</f>
        <v>0</v>
      </c>
      <c r="J169" s="151"/>
      <c r="K169" s="151">
        <f>SUM(K170:K174)</f>
        <v>0</v>
      </c>
      <c r="L169" s="178"/>
      <c r="M169" s="189">
        <f>SUM(M170:M174)</f>
        <v>0</v>
      </c>
      <c r="N169" s="151"/>
      <c r="O169" s="151">
        <f>SUM(O170:O174)</f>
        <v>0.64</v>
      </c>
      <c r="P169" s="151"/>
      <c r="Q169" s="151">
        <f>SUM(Q170:Q174)</f>
        <v>0</v>
      </c>
      <c r="R169" s="152"/>
      <c r="S169" s="147"/>
      <c r="T169" s="147">
        <f>SUM(T170:T174)</f>
        <v>3.38</v>
      </c>
      <c r="U169" s="147"/>
      <c r="V169" s="147"/>
      <c r="AE169" t="s">
        <v>155</v>
      </c>
    </row>
    <row r="170" spans="1:58" ht="20.399999999999999" outlineLevel="1" x14ac:dyDescent="0.25">
      <c r="A170" s="153">
        <v>43</v>
      </c>
      <c r="B170" s="154" t="s">
        <v>294</v>
      </c>
      <c r="C170" s="161" t="s">
        <v>500</v>
      </c>
      <c r="D170" s="155" t="s">
        <v>174</v>
      </c>
      <c r="E170" s="179">
        <v>123</v>
      </c>
      <c r="F170" s="183"/>
      <c r="G170" s="190">
        <f>ROUND(E170*F170,2)</f>
        <v>0</v>
      </c>
      <c r="H170" s="156"/>
      <c r="I170" s="157">
        <f>ROUND(E170*H170,2)</f>
        <v>0</v>
      </c>
      <c r="J170" s="156"/>
      <c r="K170" s="157">
        <f>ROUND(E170*J170,2)</f>
        <v>0</v>
      </c>
      <c r="L170" s="179">
        <v>21</v>
      </c>
      <c r="M170" s="190">
        <f>G170*(1+L170/100)</f>
        <v>0</v>
      </c>
      <c r="N170" s="157">
        <v>2.9999999999999997E-4</v>
      </c>
      <c r="O170" s="157">
        <f>ROUND(E170*N170,2)</f>
        <v>0.04</v>
      </c>
      <c r="P170" s="157">
        <v>0</v>
      </c>
      <c r="Q170" s="157">
        <f>ROUND(E170*P170,2)</f>
        <v>0</v>
      </c>
      <c r="R170" s="158" t="s">
        <v>266</v>
      </c>
      <c r="S170" s="145">
        <v>2.75E-2</v>
      </c>
      <c r="T170" s="145">
        <f>ROUND(E170*S170,2)</f>
        <v>3.38</v>
      </c>
      <c r="U170" s="145"/>
      <c r="V170" s="145" t="s">
        <v>160</v>
      </c>
      <c r="W170" s="138"/>
      <c r="X170" s="138"/>
      <c r="Y170" s="138"/>
      <c r="Z170" s="138"/>
      <c r="AA170" s="138"/>
      <c r="AB170" s="138"/>
      <c r="AC170" s="138"/>
      <c r="AD170" s="138"/>
      <c r="AE170" s="138" t="s">
        <v>295</v>
      </c>
      <c r="AF170" s="138"/>
      <c r="AG170" s="138"/>
      <c r="AH170" s="138"/>
      <c r="AI170" s="138"/>
      <c r="AJ170" s="138"/>
      <c r="AK170" s="138"/>
      <c r="AL170" s="138"/>
      <c r="AM170" s="138"/>
      <c r="AN170" s="138"/>
      <c r="AO170" s="138"/>
      <c r="AP170" s="138"/>
      <c r="AQ170" s="138"/>
      <c r="AR170" s="138"/>
      <c r="AS170" s="138"/>
      <c r="AT170" s="138"/>
      <c r="AU170" s="138"/>
      <c r="AV170" s="138"/>
      <c r="AW170" s="138"/>
      <c r="AX170" s="138"/>
      <c r="AY170" s="138"/>
      <c r="AZ170" s="138"/>
      <c r="BA170" s="138"/>
      <c r="BB170" s="138"/>
      <c r="BC170" s="138"/>
      <c r="BD170" s="138"/>
      <c r="BE170" s="138"/>
      <c r="BF170" s="138"/>
    </row>
    <row r="171" spans="1:58" outlineLevel="1" x14ac:dyDescent="0.25">
      <c r="A171" s="143"/>
      <c r="B171" s="144"/>
      <c r="C171" s="162" t="s">
        <v>242</v>
      </c>
      <c r="D171" s="146"/>
      <c r="E171" s="180">
        <v>123</v>
      </c>
      <c r="F171" s="184"/>
      <c r="G171" s="191"/>
      <c r="H171" s="145"/>
      <c r="I171" s="145"/>
      <c r="J171" s="145"/>
      <c r="K171" s="145"/>
      <c r="L171" s="184"/>
      <c r="M171" s="191"/>
      <c r="N171" s="145"/>
      <c r="O171" s="145"/>
      <c r="P171" s="145"/>
      <c r="Q171" s="145"/>
      <c r="R171" s="145"/>
      <c r="S171" s="145"/>
      <c r="T171" s="145"/>
      <c r="U171" s="145"/>
      <c r="V171" s="145"/>
      <c r="W171" s="138"/>
      <c r="X171" s="138"/>
      <c r="Y171" s="138"/>
      <c r="Z171" s="138"/>
      <c r="AA171" s="138"/>
      <c r="AB171" s="138"/>
      <c r="AC171" s="138"/>
      <c r="AD171" s="138"/>
      <c r="AE171" s="138" t="s">
        <v>170</v>
      </c>
      <c r="AF171" s="138">
        <v>0</v>
      </c>
      <c r="AG171" s="138"/>
      <c r="AH171" s="138"/>
      <c r="AI171" s="138"/>
      <c r="AJ171" s="138"/>
      <c r="AK171" s="138"/>
      <c r="AL171" s="138"/>
      <c r="AM171" s="138"/>
      <c r="AN171" s="138"/>
      <c r="AO171" s="138"/>
      <c r="AP171" s="138"/>
      <c r="AQ171" s="138"/>
      <c r="AR171" s="138"/>
      <c r="AS171" s="138"/>
      <c r="AT171" s="138"/>
      <c r="AU171" s="138"/>
      <c r="AV171" s="138"/>
      <c r="AW171" s="138"/>
      <c r="AX171" s="138"/>
      <c r="AY171" s="138"/>
      <c r="AZ171" s="138"/>
      <c r="BA171" s="138"/>
      <c r="BB171" s="138"/>
      <c r="BC171" s="138"/>
      <c r="BD171" s="138"/>
      <c r="BE171" s="138"/>
      <c r="BF171" s="138"/>
    </row>
    <row r="172" spans="1:58" outlineLevel="1" x14ac:dyDescent="0.25">
      <c r="A172" s="143"/>
      <c r="B172" s="144"/>
      <c r="C172" s="252"/>
      <c r="D172" s="253"/>
      <c r="E172" s="253"/>
      <c r="F172" s="253"/>
      <c r="G172" s="253"/>
      <c r="H172" s="145"/>
      <c r="I172" s="145"/>
      <c r="J172" s="145"/>
      <c r="K172" s="145"/>
      <c r="L172" s="184"/>
      <c r="M172" s="191"/>
      <c r="N172" s="145"/>
      <c r="O172" s="145"/>
      <c r="P172" s="145"/>
      <c r="Q172" s="145"/>
      <c r="R172" s="145"/>
      <c r="S172" s="145"/>
      <c r="T172" s="145"/>
      <c r="U172" s="145"/>
      <c r="V172" s="145"/>
      <c r="W172" s="138"/>
      <c r="X172" s="138"/>
      <c r="Y172" s="138"/>
      <c r="Z172" s="138"/>
      <c r="AA172" s="138"/>
      <c r="AB172" s="138"/>
      <c r="AC172" s="138"/>
      <c r="AD172" s="138"/>
      <c r="AE172" s="138" t="s">
        <v>162</v>
      </c>
      <c r="AF172" s="138"/>
      <c r="AG172" s="138"/>
      <c r="AH172" s="138"/>
      <c r="AI172" s="138"/>
      <c r="AJ172" s="138"/>
      <c r="AK172" s="138"/>
      <c r="AL172" s="138"/>
      <c r="AM172" s="138"/>
      <c r="AN172" s="138"/>
      <c r="AO172" s="138"/>
      <c r="AP172" s="138"/>
      <c r="AQ172" s="138"/>
      <c r="AR172" s="138"/>
      <c r="AS172" s="138"/>
      <c r="AT172" s="138"/>
      <c r="AU172" s="138"/>
      <c r="AV172" s="138"/>
      <c r="AW172" s="138"/>
      <c r="AX172" s="138"/>
      <c r="AY172" s="138"/>
      <c r="AZ172" s="138"/>
      <c r="BA172" s="138"/>
      <c r="BB172" s="138"/>
      <c r="BC172" s="138"/>
      <c r="BD172" s="138"/>
      <c r="BE172" s="138"/>
      <c r="BF172" s="138"/>
    </row>
    <row r="173" spans="1:58" outlineLevel="1" x14ac:dyDescent="0.25">
      <c r="A173" s="153">
        <v>44</v>
      </c>
      <c r="B173" s="154" t="s">
        <v>296</v>
      </c>
      <c r="C173" s="161" t="s">
        <v>297</v>
      </c>
      <c r="D173" s="155" t="s">
        <v>174</v>
      </c>
      <c r="E173" s="179">
        <v>123</v>
      </c>
      <c r="F173" s="183"/>
      <c r="G173" s="190">
        <f>ROUND(E173*F173,2)</f>
        <v>0</v>
      </c>
      <c r="H173" s="156"/>
      <c r="I173" s="157">
        <f>ROUND(E173*H173,2)</f>
        <v>0</v>
      </c>
      <c r="J173" s="156"/>
      <c r="K173" s="157">
        <f>ROUND(E173*J173,2)</f>
        <v>0</v>
      </c>
      <c r="L173" s="179">
        <v>21</v>
      </c>
      <c r="M173" s="190">
        <f>G173*(1+L173/100)</f>
        <v>0</v>
      </c>
      <c r="N173" s="157">
        <v>4.8999999999999998E-3</v>
      </c>
      <c r="O173" s="157">
        <f>ROUND(E173*N173,2)</f>
        <v>0.6</v>
      </c>
      <c r="P173" s="157">
        <v>0</v>
      </c>
      <c r="Q173" s="157">
        <f>ROUND(E173*P173,2)</f>
        <v>0</v>
      </c>
      <c r="R173" s="158" t="s">
        <v>159</v>
      </c>
      <c r="S173" s="145">
        <v>0</v>
      </c>
      <c r="T173" s="145">
        <f>ROUND(E173*S173,2)</f>
        <v>0</v>
      </c>
      <c r="U173" s="145"/>
      <c r="V173" s="145" t="s">
        <v>175</v>
      </c>
      <c r="W173" s="138"/>
      <c r="X173" s="138"/>
      <c r="Y173" s="138"/>
      <c r="Z173" s="138"/>
      <c r="AA173" s="138"/>
      <c r="AB173" s="138"/>
      <c r="AC173" s="138"/>
      <c r="AD173" s="138"/>
      <c r="AE173" s="138" t="s">
        <v>176</v>
      </c>
      <c r="AF173" s="138"/>
      <c r="AG173" s="138"/>
      <c r="AH173" s="138"/>
      <c r="AI173" s="138"/>
      <c r="AJ173" s="138"/>
      <c r="AK173" s="138"/>
      <c r="AL173" s="138"/>
      <c r="AM173" s="138"/>
      <c r="AN173" s="138"/>
      <c r="AO173" s="138"/>
      <c r="AP173" s="138"/>
      <c r="AQ173" s="138"/>
      <c r="AR173" s="138"/>
      <c r="AS173" s="138"/>
      <c r="AT173" s="138"/>
      <c r="AU173" s="138"/>
      <c r="AV173" s="138"/>
      <c r="AW173" s="138"/>
      <c r="AX173" s="138"/>
      <c r="AY173" s="138"/>
      <c r="AZ173" s="138"/>
      <c r="BA173" s="138"/>
      <c r="BB173" s="138"/>
      <c r="BC173" s="138"/>
      <c r="BD173" s="138"/>
      <c r="BE173" s="138"/>
      <c r="BF173" s="138"/>
    </row>
    <row r="174" spans="1:58" outlineLevel="1" x14ac:dyDescent="0.25">
      <c r="A174" s="143"/>
      <c r="B174" s="144"/>
      <c r="C174" s="254"/>
      <c r="D174" s="255"/>
      <c r="E174" s="255"/>
      <c r="F174" s="255"/>
      <c r="G174" s="255"/>
      <c r="H174" s="145"/>
      <c r="I174" s="145"/>
      <c r="J174" s="145"/>
      <c r="K174" s="145"/>
      <c r="L174" s="184"/>
      <c r="M174" s="191"/>
      <c r="N174" s="145"/>
      <c r="O174" s="145"/>
      <c r="P174" s="145"/>
      <c r="Q174" s="145"/>
      <c r="R174" s="145"/>
      <c r="S174" s="145"/>
      <c r="T174" s="145"/>
      <c r="U174" s="145"/>
      <c r="V174" s="145"/>
      <c r="W174" s="138"/>
      <c r="X174" s="138"/>
      <c r="Y174" s="138"/>
      <c r="Z174" s="138"/>
      <c r="AA174" s="138"/>
      <c r="AB174" s="138"/>
      <c r="AC174" s="138"/>
      <c r="AD174" s="138"/>
      <c r="AE174" s="138" t="s">
        <v>162</v>
      </c>
      <c r="AF174" s="138"/>
      <c r="AG174" s="138"/>
      <c r="AH174" s="138"/>
      <c r="AI174" s="138"/>
      <c r="AJ174" s="138"/>
      <c r="AK174" s="138"/>
      <c r="AL174" s="138"/>
      <c r="AM174" s="138"/>
      <c r="AN174" s="138"/>
      <c r="AO174" s="138"/>
      <c r="AP174" s="138"/>
      <c r="AQ174" s="138"/>
      <c r="AR174" s="138"/>
      <c r="AS174" s="138"/>
      <c r="AT174" s="138"/>
      <c r="AU174" s="138"/>
      <c r="AV174" s="138"/>
      <c r="AW174" s="138"/>
      <c r="AX174" s="138"/>
      <c r="AY174" s="138"/>
      <c r="AZ174" s="138"/>
      <c r="BA174" s="138"/>
      <c r="BB174" s="138"/>
      <c r="BC174" s="138"/>
      <c r="BD174" s="138"/>
      <c r="BE174" s="138"/>
      <c r="BF174" s="138"/>
    </row>
    <row r="175" spans="1:58" x14ac:dyDescent="0.25">
      <c r="A175" s="148" t="s">
        <v>154</v>
      </c>
      <c r="B175" s="149" t="s">
        <v>100</v>
      </c>
      <c r="C175" s="160" t="s">
        <v>101</v>
      </c>
      <c r="D175" s="150"/>
      <c r="E175" s="178"/>
      <c r="F175" s="178"/>
      <c r="G175" s="189">
        <f>SUMIF(AE176:AE180,"&lt;&gt;NOR",G176:G180)</f>
        <v>0</v>
      </c>
      <c r="H175" s="151"/>
      <c r="I175" s="151">
        <f>SUM(I176:I180)</f>
        <v>0</v>
      </c>
      <c r="J175" s="151"/>
      <c r="K175" s="151">
        <f>SUM(K176:K180)</f>
        <v>0</v>
      </c>
      <c r="L175" s="178"/>
      <c r="M175" s="189">
        <f>SUM(M176:M180)</f>
        <v>0</v>
      </c>
      <c r="N175" s="151"/>
      <c r="O175" s="151">
        <f>SUM(O176:O180)</f>
        <v>2.12</v>
      </c>
      <c r="P175" s="151"/>
      <c r="Q175" s="151">
        <f>SUM(Q176:Q180)</f>
        <v>0</v>
      </c>
      <c r="R175" s="152"/>
      <c r="S175" s="147"/>
      <c r="T175" s="147">
        <f>SUM(T176:T180)</f>
        <v>0</v>
      </c>
      <c r="U175" s="147"/>
      <c r="V175" s="147"/>
      <c r="AE175" t="s">
        <v>155</v>
      </c>
    </row>
    <row r="176" spans="1:58" ht="30.6" outlineLevel="1" x14ac:dyDescent="0.25">
      <c r="A176" s="153">
        <v>45</v>
      </c>
      <c r="B176" s="154" t="s">
        <v>298</v>
      </c>
      <c r="C176" s="161" t="s">
        <v>299</v>
      </c>
      <c r="D176" s="155" t="s">
        <v>174</v>
      </c>
      <c r="E176" s="179">
        <v>147</v>
      </c>
      <c r="F176" s="183"/>
      <c r="G176" s="190">
        <f>ROUND(E176*F176,2)</f>
        <v>0</v>
      </c>
      <c r="H176" s="156"/>
      <c r="I176" s="157">
        <f>ROUND(E176*H176,2)</f>
        <v>0</v>
      </c>
      <c r="J176" s="156"/>
      <c r="K176" s="157">
        <f>ROUND(E176*J176,2)</f>
        <v>0</v>
      </c>
      <c r="L176" s="179">
        <v>21</v>
      </c>
      <c r="M176" s="190">
        <f>G176*(1+L176/100)</f>
        <v>0</v>
      </c>
      <c r="N176" s="157">
        <v>1.4420000000000001E-2</v>
      </c>
      <c r="O176" s="157">
        <f>ROUND(E176*N176,2)</f>
        <v>2.12</v>
      </c>
      <c r="P176" s="157">
        <v>0</v>
      </c>
      <c r="Q176" s="157">
        <f>ROUND(E176*P176,2)</f>
        <v>0</v>
      </c>
      <c r="R176" s="158" t="s">
        <v>159</v>
      </c>
      <c r="S176" s="145">
        <v>0</v>
      </c>
      <c r="T176" s="145">
        <f>ROUND(E176*S176,2)</f>
        <v>0</v>
      </c>
      <c r="U176" s="145"/>
      <c r="V176" s="145" t="s">
        <v>165</v>
      </c>
      <c r="W176" s="138"/>
      <c r="X176" s="138"/>
      <c r="Y176" s="138"/>
      <c r="Z176" s="138"/>
      <c r="AA176" s="138"/>
      <c r="AB176" s="138"/>
      <c r="AC176" s="138"/>
      <c r="AD176" s="138"/>
      <c r="AE176" s="138" t="s">
        <v>166</v>
      </c>
      <c r="AF176" s="138"/>
      <c r="AG176" s="138"/>
      <c r="AH176" s="138"/>
      <c r="AI176" s="138"/>
      <c r="AJ176" s="138"/>
      <c r="AK176" s="138"/>
      <c r="AL176" s="138"/>
      <c r="AM176" s="138"/>
      <c r="AN176" s="138"/>
      <c r="AO176" s="138"/>
      <c r="AP176" s="138"/>
      <c r="AQ176" s="138"/>
      <c r="AR176" s="138"/>
      <c r="AS176" s="138"/>
      <c r="AT176" s="138"/>
      <c r="AU176" s="138"/>
      <c r="AV176" s="138"/>
      <c r="AW176" s="138"/>
      <c r="AX176" s="138"/>
      <c r="AY176" s="138"/>
      <c r="AZ176" s="138"/>
      <c r="BA176" s="138"/>
      <c r="BB176" s="138"/>
      <c r="BC176" s="138"/>
      <c r="BD176" s="138"/>
      <c r="BE176" s="138"/>
      <c r="BF176" s="138"/>
    </row>
    <row r="177" spans="1:58" outlineLevel="1" x14ac:dyDescent="0.25">
      <c r="A177" s="143"/>
      <c r="B177" s="144"/>
      <c r="C177" s="258" t="s">
        <v>300</v>
      </c>
      <c r="D177" s="259"/>
      <c r="E177" s="259"/>
      <c r="F177" s="259"/>
      <c r="G177" s="259"/>
      <c r="H177" s="145"/>
      <c r="I177" s="145"/>
      <c r="J177" s="145"/>
      <c r="K177" s="145"/>
      <c r="L177" s="184"/>
      <c r="M177" s="191"/>
      <c r="N177" s="145"/>
      <c r="O177" s="145"/>
      <c r="P177" s="145"/>
      <c r="Q177" s="145"/>
      <c r="R177" s="145"/>
      <c r="S177" s="145"/>
      <c r="T177" s="145"/>
      <c r="U177" s="145"/>
      <c r="V177" s="145"/>
      <c r="W177" s="138"/>
      <c r="X177" s="138"/>
      <c r="Y177" s="138"/>
      <c r="Z177" s="138"/>
      <c r="AA177" s="138"/>
      <c r="AB177" s="138"/>
      <c r="AC177" s="138"/>
      <c r="AD177" s="138"/>
      <c r="AE177" s="138" t="s">
        <v>274</v>
      </c>
      <c r="AF177" s="138"/>
      <c r="AG177" s="138"/>
      <c r="AH177" s="138"/>
      <c r="AI177" s="138"/>
      <c r="AJ177" s="138"/>
      <c r="AK177" s="138"/>
      <c r="AL177" s="138"/>
      <c r="AM177" s="138"/>
      <c r="AN177" s="138"/>
      <c r="AO177" s="138"/>
      <c r="AP177" s="138"/>
      <c r="AQ177" s="138"/>
      <c r="AR177" s="138"/>
      <c r="AS177" s="138"/>
      <c r="AT177" s="138"/>
      <c r="AU177" s="138"/>
      <c r="AV177" s="138"/>
      <c r="AW177" s="138"/>
      <c r="AX177" s="138"/>
      <c r="AY177" s="159" t="str">
        <f>C177</f>
        <v>včetně komínku odvětrání kanalizace, postupu pro kabely, střešního vtoku, atikové okapnice, rohových a stěnových lišt.</v>
      </c>
      <c r="AZ177" s="138"/>
      <c r="BA177" s="138"/>
      <c r="BB177" s="138"/>
      <c r="BC177" s="138"/>
      <c r="BD177" s="138"/>
      <c r="BE177" s="138"/>
      <c r="BF177" s="138"/>
    </row>
    <row r="178" spans="1:58" outlineLevel="1" x14ac:dyDescent="0.25">
      <c r="A178" s="143"/>
      <c r="B178" s="144"/>
      <c r="C178" s="162" t="s">
        <v>301</v>
      </c>
      <c r="D178" s="146"/>
      <c r="E178" s="180">
        <v>140</v>
      </c>
      <c r="F178" s="184"/>
      <c r="G178" s="191"/>
      <c r="H178" s="145"/>
      <c r="I178" s="145"/>
      <c r="J178" s="145"/>
      <c r="K178" s="145"/>
      <c r="L178" s="184"/>
      <c r="M178" s="191"/>
      <c r="N178" s="145"/>
      <c r="O178" s="145"/>
      <c r="P178" s="145"/>
      <c r="Q178" s="145"/>
      <c r="R178" s="145"/>
      <c r="S178" s="145"/>
      <c r="T178" s="145"/>
      <c r="U178" s="145"/>
      <c r="V178" s="145"/>
      <c r="W178" s="138"/>
      <c r="X178" s="138"/>
      <c r="Y178" s="138"/>
      <c r="Z178" s="138"/>
      <c r="AA178" s="138"/>
      <c r="AB178" s="138"/>
      <c r="AC178" s="138"/>
      <c r="AD178" s="138"/>
      <c r="AE178" s="138" t="s">
        <v>170</v>
      </c>
      <c r="AF178" s="138">
        <v>0</v>
      </c>
      <c r="AG178" s="138"/>
      <c r="AH178" s="138"/>
      <c r="AI178" s="138"/>
      <c r="AJ178" s="138"/>
      <c r="AK178" s="138"/>
      <c r="AL178" s="138"/>
      <c r="AM178" s="138"/>
      <c r="AN178" s="138"/>
      <c r="AO178" s="138"/>
      <c r="AP178" s="138"/>
      <c r="AQ178" s="138"/>
      <c r="AR178" s="138"/>
      <c r="AS178" s="138"/>
      <c r="AT178" s="138"/>
      <c r="AU178" s="138"/>
      <c r="AV178" s="138"/>
      <c r="AW178" s="138"/>
      <c r="AX178" s="138"/>
      <c r="AY178" s="138"/>
      <c r="AZ178" s="138"/>
      <c r="BA178" s="138"/>
      <c r="BB178" s="138"/>
      <c r="BC178" s="138"/>
      <c r="BD178" s="138"/>
      <c r="BE178" s="138"/>
      <c r="BF178" s="138"/>
    </row>
    <row r="179" spans="1:58" outlineLevel="1" x14ac:dyDescent="0.25">
      <c r="A179" s="143"/>
      <c r="B179" s="144"/>
      <c r="C179" s="162" t="s">
        <v>62</v>
      </c>
      <c r="D179" s="146"/>
      <c r="E179" s="180">
        <v>7</v>
      </c>
      <c r="F179" s="184"/>
      <c r="G179" s="191"/>
      <c r="H179" s="145"/>
      <c r="I179" s="145"/>
      <c r="J179" s="145"/>
      <c r="K179" s="145"/>
      <c r="L179" s="184"/>
      <c r="M179" s="191"/>
      <c r="N179" s="145"/>
      <c r="O179" s="145"/>
      <c r="P179" s="145"/>
      <c r="Q179" s="145"/>
      <c r="R179" s="145"/>
      <c r="S179" s="145"/>
      <c r="T179" s="145"/>
      <c r="U179" s="145"/>
      <c r="V179" s="145"/>
      <c r="W179" s="138"/>
      <c r="X179" s="138"/>
      <c r="Y179" s="138"/>
      <c r="Z179" s="138"/>
      <c r="AA179" s="138"/>
      <c r="AB179" s="138"/>
      <c r="AC179" s="138"/>
      <c r="AD179" s="138"/>
      <c r="AE179" s="138" t="s">
        <v>170</v>
      </c>
      <c r="AF179" s="138">
        <v>0</v>
      </c>
      <c r="AG179" s="138"/>
      <c r="AH179" s="138"/>
      <c r="AI179" s="138"/>
      <c r="AJ179" s="138"/>
      <c r="AK179" s="138"/>
      <c r="AL179" s="138"/>
      <c r="AM179" s="138"/>
      <c r="AN179" s="138"/>
      <c r="AO179" s="138"/>
      <c r="AP179" s="138"/>
      <c r="AQ179" s="138"/>
      <c r="AR179" s="138"/>
      <c r="AS179" s="138"/>
      <c r="AT179" s="138"/>
      <c r="AU179" s="138"/>
      <c r="AV179" s="138"/>
      <c r="AW179" s="138"/>
      <c r="AX179" s="138"/>
      <c r="AY179" s="138"/>
      <c r="AZ179" s="138"/>
      <c r="BA179" s="138"/>
      <c r="BB179" s="138"/>
      <c r="BC179" s="138"/>
      <c r="BD179" s="138"/>
      <c r="BE179" s="138"/>
      <c r="BF179" s="138"/>
    </row>
    <row r="180" spans="1:58" outlineLevel="1" x14ac:dyDescent="0.25">
      <c r="A180" s="143"/>
      <c r="B180" s="144"/>
      <c r="C180" s="252"/>
      <c r="D180" s="253"/>
      <c r="E180" s="253"/>
      <c r="F180" s="253"/>
      <c r="G180" s="253"/>
      <c r="H180" s="145"/>
      <c r="I180" s="145"/>
      <c r="J180" s="145"/>
      <c r="K180" s="145"/>
      <c r="L180" s="184"/>
      <c r="M180" s="191"/>
      <c r="N180" s="145"/>
      <c r="O180" s="145"/>
      <c r="P180" s="145"/>
      <c r="Q180" s="145"/>
      <c r="R180" s="145"/>
      <c r="S180" s="145"/>
      <c r="T180" s="145"/>
      <c r="U180" s="145"/>
      <c r="V180" s="145"/>
      <c r="W180" s="138"/>
      <c r="X180" s="138"/>
      <c r="Y180" s="138"/>
      <c r="Z180" s="138"/>
      <c r="AA180" s="138"/>
      <c r="AB180" s="138"/>
      <c r="AC180" s="138"/>
      <c r="AD180" s="138"/>
      <c r="AE180" s="138" t="s">
        <v>162</v>
      </c>
      <c r="AF180" s="138"/>
      <c r="AG180" s="138"/>
      <c r="AH180" s="138"/>
      <c r="AI180" s="138"/>
      <c r="AJ180" s="138"/>
      <c r="AK180" s="138"/>
      <c r="AL180" s="138"/>
      <c r="AM180" s="138"/>
      <c r="AN180" s="138"/>
      <c r="AO180" s="138"/>
      <c r="AP180" s="138"/>
      <c r="AQ180" s="138"/>
      <c r="AR180" s="138"/>
      <c r="AS180" s="138"/>
      <c r="AT180" s="138"/>
      <c r="AU180" s="138"/>
      <c r="AV180" s="138"/>
      <c r="AW180" s="138"/>
      <c r="AX180" s="138"/>
      <c r="AY180" s="138"/>
      <c r="AZ180" s="138"/>
      <c r="BA180" s="138"/>
      <c r="BB180" s="138"/>
      <c r="BC180" s="138"/>
      <c r="BD180" s="138"/>
      <c r="BE180" s="138"/>
      <c r="BF180" s="138"/>
    </row>
    <row r="181" spans="1:58" x14ac:dyDescent="0.25">
      <c r="A181" s="148" t="s">
        <v>154</v>
      </c>
      <c r="B181" s="149" t="s">
        <v>102</v>
      </c>
      <c r="C181" s="160" t="s">
        <v>103</v>
      </c>
      <c r="D181" s="150"/>
      <c r="E181" s="178"/>
      <c r="F181" s="178"/>
      <c r="G181" s="189">
        <f>SUMIF(AE182:AE183,"&lt;&gt;NOR",G182:G183)</f>
        <v>0</v>
      </c>
      <c r="H181" s="151"/>
      <c r="I181" s="151">
        <f>SUM(I182:I183)</f>
        <v>0</v>
      </c>
      <c r="J181" s="151"/>
      <c r="K181" s="151">
        <f>SUM(K182:K183)</f>
        <v>0</v>
      </c>
      <c r="L181" s="178"/>
      <c r="M181" s="189">
        <f>SUM(M182:M183)</f>
        <v>0</v>
      </c>
      <c r="N181" s="151"/>
      <c r="O181" s="151">
        <f>SUM(O182:O183)</f>
        <v>0.25</v>
      </c>
      <c r="P181" s="151"/>
      <c r="Q181" s="151">
        <f>SUM(Q182:Q183)</f>
        <v>0</v>
      </c>
      <c r="R181" s="152"/>
      <c r="S181" s="147"/>
      <c r="T181" s="147">
        <f>SUM(T182:T183)</f>
        <v>0</v>
      </c>
      <c r="U181" s="147"/>
      <c r="V181" s="147"/>
      <c r="AE181" t="s">
        <v>155</v>
      </c>
    </row>
    <row r="182" spans="1:58" outlineLevel="1" x14ac:dyDescent="0.25">
      <c r="A182" s="153">
        <v>46</v>
      </c>
      <c r="B182" s="154" t="s">
        <v>302</v>
      </c>
      <c r="C182" s="161" t="s">
        <v>303</v>
      </c>
      <c r="D182" s="155" t="s">
        <v>174</v>
      </c>
      <c r="E182" s="179">
        <v>123</v>
      </c>
      <c r="F182" s="183"/>
      <c r="G182" s="190">
        <f>ROUND(E182*F182,2)</f>
        <v>0</v>
      </c>
      <c r="H182" s="156"/>
      <c r="I182" s="157">
        <f>ROUND(E182*H182,2)</f>
        <v>0</v>
      </c>
      <c r="J182" s="156"/>
      <c r="K182" s="157">
        <f>ROUND(E182*J182,2)</f>
        <v>0</v>
      </c>
      <c r="L182" s="179">
        <v>21</v>
      </c>
      <c r="M182" s="190">
        <f>G182*(1+L182/100)</f>
        <v>0</v>
      </c>
      <c r="N182" s="157">
        <v>2.0400000000000001E-3</v>
      </c>
      <c r="O182" s="157">
        <f>ROUND(E182*N182,2)</f>
        <v>0.25</v>
      </c>
      <c r="P182" s="157">
        <v>0</v>
      </c>
      <c r="Q182" s="157">
        <f>ROUND(E182*P182,2)</f>
        <v>0</v>
      </c>
      <c r="R182" s="158" t="s">
        <v>292</v>
      </c>
      <c r="S182" s="145">
        <v>0</v>
      </c>
      <c r="T182" s="145">
        <f>ROUND(E182*S182,2)</f>
        <v>0</v>
      </c>
      <c r="U182" s="145"/>
      <c r="V182" s="145" t="s">
        <v>165</v>
      </c>
      <c r="W182" s="138"/>
      <c r="X182" s="138"/>
      <c r="Y182" s="138"/>
      <c r="Z182" s="138"/>
      <c r="AA182" s="138"/>
      <c r="AB182" s="138"/>
      <c r="AC182" s="138"/>
      <c r="AD182" s="138"/>
      <c r="AE182" s="138" t="s">
        <v>166</v>
      </c>
      <c r="AF182" s="138"/>
      <c r="AG182" s="138"/>
      <c r="AH182" s="138"/>
      <c r="AI182" s="138"/>
      <c r="AJ182" s="138"/>
      <c r="AK182" s="138"/>
      <c r="AL182" s="138"/>
      <c r="AM182" s="138"/>
      <c r="AN182" s="138"/>
      <c r="AO182" s="138"/>
      <c r="AP182" s="138"/>
      <c r="AQ182" s="138"/>
      <c r="AR182" s="138"/>
      <c r="AS182" s="138"/>
      <c r="AT182" s="138"/>
      <c r="AU182" s="138"/>
      <c r="AV182" s="138"/>
      <c r="AW182" s="138"/>
      <c r="AX182" s="138"/>
      <c r="AY182" s="138"/>
      <c r="AZ182" s="138"/>
      <c r="BA182" s="138"/>
      <c r="BB182" s="138"/>
      <c r="BC182" s="138"/>
      <c r="BD182" s="138"/>
      <c r="BE182" s="138"/>
      <c r="BF182" s="138"/>
    </row>
    <row r="183" spans="1:58" outlineLevel="1" x14ac:dyDescent="0.25">
      <c r="A183" s="143"/>
      <c r="B183" s="144"/>
      <c r="C183" s="254"/>
      <c r="D183" s="255"/>
      <c r="E183" s="255"/>
      <c r="F183" s="255"/>
      <c r="G183" s="255"/>
      <c r="H183" s="145"/>
      <c r="I183" s="145"/>
      <c r="J183" s="145"/>
      <c r="K183" s="145"/>
      <c r="L183" s="184"/>
      <c r="M183" s="191"/>
      <c r="N183" s="145"/>
      <c r="O183" s="145"/>
      <c r="P183" s="145"/>
      <c r="Q183" s="145"/>
      <c r="R183" s="145"/>
      <c r="S183" s="145"/>
      <c r="T183" s="145"/>
      <c r="U183" s="145"/>
      <c r="V183" s="145"/>
      <c r="W183" s="138"/>
      <c r="X183" s="138"/>
      <c r="Y183" s="138"/>
      <c r="Z183" s="138"/>
      <c r="AA183" s="138"/>
      <c r="AB183" s="138"/>
      <c r="AC183" s="138"/>
      <c r="AD183" s="138"/>
      <c r="AE183" s="138" t="s">
        <v>162</v>
      </c>
      <c r="AF183" s="138"/>
      <c r="AG183" s="138"/>
      <c r="AH183" s="138"/>
      <c r="AI183" s="138"/>
      <c r="AJ183" s="138"/>
      <c r="AK183" s="138"/>
      <c r="AL183" s="138"/>
      <c r="AM183" s="138"/>
      <c r="AN183" s="138"/>
      <c r="AO183" s="138"/>
      <c r="AP183" s="138"/>
      <c r="AQ183" s="138"/>
      <c r="AR183" s="138"/>
      <c r="AS183" s="138"/>
      <c r="AT183" s="138"/>
      <c r="AU183" s="138"/>
      <c r="AV183" s="138"/>
      <c r="AW183" s="138"/>
      <c r="AX183" s="138"/>
      <c r="AY183" s="138"/>
      <c r="AZ183" s="138"/>
      <c r="BA183" s="138"/>
      <c r="BB183" s="138"/>
      <c r="BC183" s="138"/>
      <c r="BD183" s="138"/>
      <c r="BE183" s="138"/>
      <c r="BF183" s="138"/>
    </row>
    <row r="184" spans="1:58" x14ac:dyDescent="0.25">
      <c r="A184" s="148" t="s">
        <v>154</v>
      </c>
      <c r="B184" s="149" t="s">
        <v>108</v>
      </c>
      <c r="C184" s="160" t="s">
        <v>109</v>
      </c>
      <c r="D184" s="150"/>
      <c r="E184" s="178"/>
      <c r="F184" s="178"/>
      <c r="G184" s="189">
        <f>SUMIF(AE185:AE193,"&lt;&gt;NOR",G185:G193)</f>
        <v>0</v>
      </c>
      <c r="H184" s="151"/>
      <c r="I184" s="151">
        <f>SUM(I185:I193)</f>
        <v>0</v>
      </c>
      <c r="J184" s="151"/>
      <c r="K184" s="151">
        <f>SUM(K185:K193)</f>
        <v>0</v>
      </c>
      <c r="L184" s="178"/>
      <c r="M184" s="189">
        <f>SUM(M185:M193)</f>
        <v>0</v>
      </c>
      <c r="N184" s="151"/>
      <c r="O184" s="151">
        <f>SUM(O185:O193)</f>
        <v>0.34</v>
      </c>
      <c r="P184" s="151"/>
      <c r="Q184" s="151">
        <f>SUM(Q185:Q193)</f>
        <v>0</v>
      </c>
      <c r="R184" s="152"/>
      <c r="S184" s="147"/>
      <c r="T184" s="147">
        <f>SUM(T185:T193)</f>
        <v>0</v>
      </c>
      <c r="U184" s="147"/>
      <c r="V184" s="147"/>
      <c r="AE184" t="s">
        <v>155</v>
      </c>
    </row>
    <row r="185" spans="1:58" ht="20.399999999999999" outlineLevel="1" x14ac:dyDescent="0.25">
      <c r="A185" s="153">
        <v>47</v>
      </c>
      <c r="B185" s="154" t="s">
        <v>304</v>
      </c>
      <c r="C185" s="161" t="s">
        <v>305</v>
      </c>
      <c r="D185" s="155" t="s">
        <v>221</v>
      </c>
      <c r="E185" s="179">
        <v>3</v>
      </c>
      <c r="F185" s="183"/>
      <c r="G185" s="190">
        <f>ROUND(E185*F185,2)</f>
        <v>0</v>
      </c>
      <c r="H185" s="156"/>
      <c r="I185" s="157">
        <f>ROUND(E185*H185,2)</f>
        <v>0</v>
      </c>
      <c r="J185" s="156"/>
      <c r="K185" s="157">
        <f>ROUND(E185*J185,2)</f>
        <v>0</v>
      </c>
      <c r="L185" s="179">
        <v>21</v>
      </c>
      <c r="M185" s="190">
        <f>G185*(1+L185/100)</f>
        <v>0</v>
      </c>
      <c r="N185" s="157">
        <v>8.4129999999999996E-2</v>
      </c>
      <c r="O185" s="157">
        <f>ROUND(E185*N185,2)</f>
        <v>0.25</v>
      </c>
      <c r="P185" s="157">
        <v>0</v>
      </c>
      <c r="Q185" s="157">
        <f>ROUND(E185*P185,2)</f>
        <v>0</v>
      </c>
      <c r="R185" s="158" t="s">
        <v>292</v>
      </c>
      <c r="S185" s="145">
        <v>0</v>
      </c>
      <c r="T185" s="145">
        <f>ROUND(E185*S185,2)</f>
        <v>0</v>
      </c>
      <c r="U185" s="145"/>
      <c r="V185" s="145" t="s">
        <v>165</v>
      </c>
      <c r="W185" s="138"/>
      <c r="X185" s="138"/>
      <c r="Y185" s="138"/>
      <c r="Z185" s="138"/>
      <c r="AA185" s="138"/>
      <c r="AB185" s="138"/>
      <c r="AC185" s="138"/>
      <c r="AD185" s="138"/>
      <c r="AE185" s="138" t="s">
        <v>166</v>
      </c>
      <c r="AF185" s="138"/>
      <c r="AG185" s="138"/>
      <c r="AH185" s="138"/>
      <c r="AI185" s="138"/>
      <c r="AJ185" s="138"/>
      <c r="AK185" s="138"/>
      <c r="AL185" s="138"/>
      <c r="AM185" s="138"/>
      <c r="AN185" s="138"/>
      <c r="AO185" s="138"/>
      <c r="AP185" s="138"/>
      <c r="AQ185" s="138"/>
      <c r="AR185" s="138"/>
      <c r="AS185" s="138"/>
      <c r="AT185" s="138"/>
      <c r="AU185" s="138"/>
      <c r="AV185" s="138"/>
      <c r="AW185" s="138"/>
      <c r="AX185" s="138"/>
      <c r="AY185" s="138"/>
      <c r="AZ185" s="138"/>
      <c r="BA185" s="138"/>
      <c r="BB185" s="138"/>
      <c r="BC185" s="138"/>
      <c r="BD185" s="138"/>
      <c r="BE185" s="138"/>
      <c r="BF185" s="138"/>
    </row>
    <row r="186" spans="1:58" outlineLevel="1" x14ac:dyDescent="0.25">
      <c r="A186" s="143"/>
      <c r="B186" s="144"/>
      <c r="C186" s="250" t="s">
        <v>306</v>
      </c>
      <c r="D186" s="251"/>
      <c r="E186" s="251"/>
      <c r="F186" s="251"/>
      <c r="G186" s="251"/>
      <c r="H186" s="145"/>
      <c r="I186" s="145"/>
      <c r="J186" s="145"/>
      <c r="K186" s="145"/>
      <c r="L186" s="184"/>
      <c r="M186" s="191"/>
      <c r="N186" s="145"/>
      <c r="O186" s="145"/>
      <c r="P186" s="145"/>
      <c r="Q186" s="145"/>
      <c r="R186" s="145"/>
      <c r="S186" s="145"/>
      <c r="T186" s="145"/>
      <c r="U186" s="145"/>
      <c r="V186" s="145"/>
      <c r="W186" s="138"/>
      <c r="X186" s="138"/>
      <c r="Y186" s="138"/>
      <c r="Z186" s="138"/>
      <c r="AA186" s="138"/>
      <c r="AB186" s="138"/>
      <c r="AC186" s="138"/>
      <c r="AD186" s="138"/>
      <c r="AE186" s="138" t="s">
        <v>168</v>
      </c>
      <c r="AF186" s="138"/>
      <c r="AG186" s="138"/>
      <c r="AH186" s="138"/>
      <c r="AI186" s="138"/>
      <c r="AJ186" s="138"/>
      <c r="AK186" s="138"/>
      <c r="AL186" s="138"/>
      <c r="AM186" s="138"/>
      <c r="AN186" s="138"/>
      <c r="AO186" s="138"/>
      <c r="AP186" s="138"/>
      <c r="AQ186" s="138"/>
      <c r="AR186" s="138"/>
      <c r="AS186" s="138"/>
      <c r="AT186" s="138"/>
      <c r="AU186" s="138"/>
      <c r="AV186" s="138"/>
      <c r="AW186" s="138"/>
      <c r="AX186" s="138"/>
      <c r="AY186" s="138"/>
      <c r="AZ186" s="138"/>
      <c r="BA186" s="138"/>
      <c r="BB186" s="138"/>
      <c r="BC186" s="138"/>
      <c r="BD186" s="138"/>
      <c r="BE186" s="138"/>
      <c r="BF186" s="138"/>
    </row>
    <row r="187" spans="1:58" outlineLevel="1" x14ac:dyDescent="0.25">
      <c r="A187" s="143"/>
      <c r="B187" s="144"/>
      <c r="C187" s="162" t="s">
        <v>52</v>
      </c>
      <c r="D187" s="146"/>
      <c r="E187" s="180">
        <v>3</v>
      </c>
      <c r="F187" s="184"/>
      <c r="G187" s="191"/>
      <c r="H187" s="145"/>
      <c r="I187" s="145"/>
      <c r="J187" s="145"/>
      <c r="K187" s="145"/>
      <c r="L187" s="184"/>
      <c r="M187" s="191"/>
      <c r="N187" s="145"/>
      <c r="O187" s="145"/>
      <c r="P187" s="145"/>
      <c r="Q187" s="145"/>
      <c r="R187" s="145"/>
      <c r="S187" s="145"/>
      <c r="T187" s="145"/>
      <c r="U187" s="145"/>
      <c r="V187" s="145"/>
      <c r="W187" s="138"/>
      <c r="X187" s="138"/>
      <c r="Y187" s="138"/>
      <c r="Z187" s="138"/>
      <c r="AA187" s="138"/>
      <c r="AB187" s="138"/>
      <c r="AC187" s="138"/>
      <c r="AD187" s="138"/>
      <c r="AE187" s="138" t="s">
        <v>170</v>
      </c>
      <c r="AF187" s="138">
        <v>0</v>
      </c>
      <c r="AG187" s="138"/>
      <c r="AH187" s="138"/>
      <c r="AI187" s="138"/>
      <c r="AJ187" s="138"/>
      <c r="AK187" s="138"/>
      <c r="AL187" s="138"/>
      <c r="AM187" s="138"/>
      <c r="AN187" s="138"/>
      <c r="AO187" s="138"/>
      <c r="AP187" s="138"/>
      <c r="AQ187" s="138"/>
      <c r="AR187" s="138"/>
      <c r="AS187" s="138"/>
      <c r="AT187" s="138"/>
      <c r="AU187" s="138"/>
      <c r="AV187" s="138"/>
      <c r="AW187" s="138"/>
      <c r="AX187" s="138"/>
      <c r="AY187" s="138"/>
      <c r="AZ187" s="138"/>
      <c r="BA187" s="138"/>
      <c r="BB187" s="138"/>
      <c r="BC187" s="138"/>
      <c r="BD187" s="138"/>
      <c r="BE187" s="138"/>
      <c r="BF187" s="138"/>
    </row>
    <row r="188" spans="1:58" outlineLevel="1" x14ac:dyDescent="0.25">
      <c r="A188" s="143"/>
      <c r="B188" s="144"/>
      <c r="C188" s="252"/>
      <c r="D188" s="253"/>
      <c r="E188" s="253"/>
      <c r="F188" s="253"/>
      <c r="G188" s="253"/>
      <c r="H188" s="145"/>
      <c r="I188" s="145"/>
      <c r="J188" s="145"/>
      <c r="K188" s="145"/>
      <c r="L188" s="184"/>
      <c r="M188" s="191"/>
      <c r="N188" s="145"/>
      <c r="O188" s="145"/>
      <c r="P188" s="145"/>
      <c r="Q188" s="145"/>
      <c r="R188" s="145"/>
      <c r="S188" s="145"/>
      <c r="T188" s="145"/>
      <c r="U188" s="145"/>
      <c r="V188" s="145"/>
      <c r="W188" s="138"/>
      <c r="X188" s="138"/>
      <c r="Y188" s="138"/>
      <c r="Z188" s="138"/>
      <c r="AA188" s="138"/>
      <c r="AB188" s="138"/>
      <c r="AC188" s="138"/>
      <c r="AD188" s="138"/>
      <c r="AE188" s="138" t="s">
        <v>162</v>
      </c>
      <c r="AF188" s="138"/>
      <c r="AG188" s="138"/>
      <c r="AH188" s="138"/>
      <c r="AI188" s="138"/>
      <c r="AJ188" s="138"/>
      <c r="AK188" s="138"/>
      <c r="AL188" s="138"/>
      <c r="AM188" s="138"/>
      <c r="AN188" s="138"/>
      <c r="AO188" s="138"/>
      <c r="AP188" s="138"/>
      <c r="AQ188" s="138"/>
      <c r="AR188" s="138"/>
      <c r="AS188" s="138"/>
      <c r="AT188" s="138"/>
      <c r="AU188" s="138"/>
      <c r="AV188" s="138"/>
      <c r="AW188" s="138"/>
      <c r="AX188" s="138"/>
      <c r="AY188" s="138"/>
      <c r="AZ188" s="138"/>
      <c r="BA188" s="138"/>
      <c r="BB188" s="138"/>
      <c r="BC188" s="138"/>
      <c r="BD188" s="138"/>
      <c r="BE188" s="138"/>
      <c r="BF188" s="138"/>
    </row>
    <row r="189" spans="1:58" outlineLevel="1" x14ac:dyDescent="0.25">
      <c r="A189" s="153">
        <v>48</v>
      </c>
      <c r="B189" s="154" t="s">
        <v>307</v>
      </c>
      <c r="C189" s="161" t="s">
        <v>505</v>
      </c>
      <c r="D189" s="155" t="s">
        <v>221</v>
      </c>
      <c r="E189" s="179">
        <v>1</v>
      </c>
      <c r="F189" s="183"/>
      <c r="G189" s="190">
        <f>ROUND(E189*F189,2)</f>
        <v>0</v>
      </c>
      <c r="H189" s="156"/>
      <c r="I189" s="157">
        <f>ROUND(E189*H189,2)</f>
        <v>0</v>
      </c>
      <c r="J189" s="156"/>
      <c r="K189" s="157">
        <f>ROUND(E189*J189,2)</f>
        <v>0</v>
      </c>
      <c r="L189" s="179">
        <v>21</v>
      </c>
      <c r="M189" s="190">
        <f>G189*(1+L189/100)</f>
        <v>0</v>
      </c>
      <c r="N189" s="157">
        <v>3.0120000000000001E-2</v>
      </c>
      <c r="O189" s="157">
        <f>ROUND(E189*N189,2)</f>
        <v>0.03</v>
      </c>
      <c r="P189" s="157">
        <v>0</v>
      </c>
      <c r="Q189" s="157">
        <f>ROUND(E189*P189,2)</f>
        <v>0</v>
      </c>
      <c r="R189" s="158" t="s">
        <v>251</v>
      </c>
      <c r="S189" s="145">
        <v>0</v>
      </c>
      <c r="T189" s="145">
        <f>ROUND(E189*S189,2)</f>
        <v>0</v>
      </c>
      <c r="U189" s="145"/>
      <c r="V189" s="145" t="s">
        <v>165</v>
      </c>
      <c r="W189" s="138"/>
      <c r="X189" s="138"/>
      <c r="Y189" s="138"/>
      <c r="Z189" s="138"/>
      <c r="AA189" s="138"/>
      <c r="AB189" s="138"/>
      <c r="AC189" s="138"/>
      <c r="AD189" s="138"/>
      <c r="AE189" s="138" t="s">
        <v>166</v>
      </c>
      <c r="AF189" s="138"/>
      <c r="AG189" s="138"/>
      <c r="AH189" s="138"/>
      <c r="AI189" s="138"/>
      <c r="AJ189" s="138"/>
      <c r="AK189" s="138"/>
      <c r="AL189" s="138"/>
      <c r="AM189" s="138"/>
      <c r="AN189" s="138"/>
      <c r="AO189" s="138"/>
      <c r="AP189" s="138"/>
      <c r="AQ189" s="138"/>
      <c r="AR189" s="138"/>
      <c r="AS189" s="138"/>
      <c r="AT189" s="138"/>
      <c r="AU189" s="138"/>
      <c r="AV189" s="138"/>
      <c r="AW189" s="138"/>
      <c r="AX189" s="138"/>
      <c r="AY189" s="138"/>
      <c r="AZ189" s="138"/>
      <c r="BA189" s="138"/>
      <c r="BB189" s="138"/>
      <c r="BC189" s="138"/>
      <c r="BD189" s="138"/>
      <c r="BE189" s="138"/>
      <c r="BF189" s="138"/>
    </row>
    <row r="190" spans="1:58" outlineLevel="1" x14ac:dyDescent="0.25">
      <c r="A190" s="143"/>
      <c r="B190" s="144"/>
      <c r="C190" s="254"/>
      <c r="D190" s="255"/>
      <c r="E190" s="255"/>
      <c r="F190" s="255"/>
      <c r="G190" s="255"/>
      <c r="H190" s="145"/>
      <c r="I190" s="145"/>
      <c r="J190" s="145"/>
      <c r="K190" s="145"/>
      <c r="L190" s="184"/>
      <c r="M190" s="191"/>
      <c r="N190" s="145"/>
      <c r="O190" s="145"/>
      <c r="P190" s="145"/>
      <c r="Q190" s="145"/>
      <c r="R190" s="145"/>
      <c r="S190" s="145"/>
      <c r="T190" s="145"/>
      <c r="U190" s="145"/>
      <c r="V190" s="145"/>
      <c r="W190" s="138"/>
      <c r="X190" s="138"/>
      <c r="Y190" s="138"/>
      <c r="Z190" s="138"/>
      <c r="AA190" s="138"/>
      <c r="AB190" s="138"/>
      <c r="AC190" s="138"/>
      <c r="AD190" s="138"/>
      <c r="AE190" s="138" t="s">
        <v>162</v>
      </c>
      <c r="AF190" s="138"/>
      <c r="AG190" s="138"/>
      <c r="AH190" s="138"/>
      <c r="AI190" s="138"/>
      <c r="AJ190" s="138"/>
      <c r="AK190" s="138"/>
      <c r="AL190" s="138"/>
      <c r="AM190" s="138"/>
      <c r="AN190" s="138"/>
      <c r="AO190" s="138"/>
      <c r="AP190" s="138"/>
      <c r="AQ190" s="138"/>
      <c r="AR190" s="138"/>
      <c r="AS190" s="138"/>
      <c r="AT190" s="138"/>
      <c r="AU190" s="138"/>
      <c r="AV190" s="138"/>
      <c r="AW190" s="138"/>
      <c r="AX190" s="138"/>
      <c r="AY190" s="138"/>
      <c r="AZ190" s="138"/>
      <c r="BA190" s="138"/>
      <c r="BB190" s="138"/>
      <c r="BC190" s="138"/>
      <c r="BD190" s="138"/>
      <c r="BE190" s="138"/>
      <c r="BF190" s="138"/>
    </row>
    <row r="191" spans="1:58" outlineLevel="1" x14ac:dyDescent="0.25">
      <c r="A191" s="153">
        <v>49</v>
      </c>
      <c r="B191" s="154" t="s">
        <v>308</v>
      </c>
      <c r="C191" s="161" t="s">
        <v>506</v>
      </c>
      <c r="D191" s="155" t="s">
        <v>221</v>
      </c>
      <c r="E191" s="179">
        <v>2</v>
      </c>
      <c r="F191" s="183"/>
      <c r="G191" s="190">
        <f>ROUND(E191*F191,2)</f>
        <v>0</v>
      </c>
      <c r="H191" s="156"/>
      <c r="I191" s="157">
        <f>ROUND(E191*H191,2)</f>
        <v>0</v>
      </c>
      <c r="J191" s="156"/>
      <c r="K191" s="157">
        <f>ROUND(E191*J191,2)</f>
        <v>0</v>
      </c>
      <c r="L191" s="179">
        <v>21</v>
      </c>
      <c r="M191" s="190">
        <f>G191*(1+L191/100)</f>
        <v>0</v>
      </c>
      <c r="N191" s="157">
        <v>3.0120000000000001E-2</v>
      </c>
      <c r="O191" s="157">
        <f>ROUND(E191*N191,2)</f>
        <v>0.06</v>
      </c>
      <c r="P191" s="157">
        <v>0</v>
      </c>
      <c r="Q191" s="157">
        <f>ROUND(E191*P191,2)</f>
        <v>0</v>
      </c>
      <c r="R191" s="158" t="s">
        <v>251</v>
      </c>
      <c r="S191" s="145">
        <v>0</v>
      </c>
      <c r="T191" s="145">
        <f>ROUND(E191*S191,2)</f>
        <v>0</v>
      </c>
      <c r="U191" s="145"/>
      <c r="V191" s="145" t="s">
        <v>165</v>
      </c>
      <c r="W191" s="138"/>
      <c r="X191" s="138"/>
      <c r="Y191" s="138"/>
      <c r="Z191" s="138"/>
      <c r="AA191" s="138"/>
      <c r="AB191" s="138"/>
      <c r="AC191" s="138"/>
      <c r="AD191" s="138"/>
      <c r="AE191" s="138" t="s">
        <v>166</v>
      </c>
      <c r="AF191" s="138"/>
      <c r="AG191" s="138"/>
      <c r="AH191" s="138"/>
      <c r="AI191" s="138"/>
      <c r="AJ191" s="138"/>
      <c r="AK191" s="138"/>
      <c r="AL191" s="138"/>
      <c r="AM191" s="138"/>
      <c r="AN191" s="138"/>
      <c r="AO191" s="138"/>
      <c r="AP191" s="138"/>
      <c r="AQ191" s="138"/>
      <c r="AR191" s="138"/>
      <c r="AS191" s="138"/>
      <c r="AT191" s="138"/>
      <c r="AU191" s="138"/>
      <c r="AV191" s="138"/>
      <c r="AW191" s="138"/>
      <c r="AX191" s="138"/>
      <c r="AY191" s="138"/>
      <c r="AZ191" s="138"/>
      <c r="BA191" s="138"/>
      <c r="BB191" s="138"/>
      <c r="BC191" s="138"/>
      <c r="BD191" s="138"/>
      <c r="BE191" s="138"/>
      <c r="BF191" s="138"/>
    </row>
    <row r="192" spans="1:58" outlineLevel="1" x14ac:dyDescent="0.25">
      <c r="A192" s="143"/>
      <c r="B192" s="144"/>
      <c r="C192" s="162" t="s">
        <v>50</v>
      </c>
      <c r="D192" s="146"/>
      <c r="E192" s="180">
        <v>2</v>
      </c>
      <c r="F192" s="184"/>
      <c r="G192" s="191"/>
      <c r="H192" s="145"/>
      <c r="I192" s="145"/>
      <c r="J192" s="145"/>
      <c r="K192" s="145"/>
      <c r="L192" s="184"/>
      <c r="M192" s="191"/>
      <c r="N192" s="145"/>
      <c r="O192" s="145"/>
      <c r="P192" s="145"/>
      <c r="Q192" s="145"/>
      <c r="R192" s="145"/>
      <c r="S192" s="145"/>
      <c r="T192" s="145"/>
      <c r="U192" s="145"/>
      <c r="V192" s="145"/>
      <c r="W192" s="138"/>
      <c r="X192" s="138"/>
      <c r="Y192" s="138"/>
      <c r="Z192" s="138"/>
      <c r="AA192" s="138"/>
      <c r="AB192" s="138"/>
      <c r="AC192" s="138"/>
      <c r="AD192" s="138"/>
      <c r="AE192" s="138" t="s">
        <v>170</v>
      </c>
      <c r="AF192" s="138">
        <v>0</v>
      </c>
      <c r="AG192" s="138"/>
      <c r="AH192" s="138"/>
      <c r="AI192" s="138"/>
      <c r="AJ192" s="138"/>
      <c r="AK192" s="138"/>
      <c r="AL192" s="138"/>
      <c r="AM192" s="138"/>
      <c r="AN192" s="138"/>
      <c r="AO192" s="138"/>
      <c r="AP192" s="138"/>
      <c r="AQ192" s="138"/>
      <c r="AR192" s="138"/>
      <c r="AS192" s="138"/>
      <c r="AT192" s="138"/>
      <c r="AU192" s="138"/>
      <c r="AV192" s="138"/>
      <c r="AW192" s="138"/>
      <c r="AX192" s="138"/>
      <c r="AY192" s="138"/>
      <c r="AZ192" s="138"/>
      <c r="BA192" s="138"/>
      <c r="BB192" s="138"/>
      <c r="BC192" s="138"/>
      <c r="BD192" s="138"/>
      <c r="BE192" s="138"/>
      <c r="BF192" s="138"/>
    </row>
    <row r="193" spans="1:58" outlineLevel="1" x14ac:dyDescent="0.25">
      <c r="A193" s="143"/>
      <c r="B193" s="144"/>
      <c r="C193" s="252"/>
      <c r="D193" s="253"/>
      <c r="E193" s="253"/>
      <c r="F193" s="253"/>
      <c r="G193" s="253"/>
      <c r="H193" s="145"/>
      <c r="I193" s="145"/>
      <c r="J193" s="145"/>
      <c r="K193" s="145"/>
      <c r="L193" s="184"/>
      <c r="M193" s="191"/>
      <c r="N193" s="145"/>
      <c r="O193" s="145"/>
      <c r="P193" s="145"/>
      <c r="Q193" s="145"/>
      <c r="R193" s="145"/>
      <c r="S193" s="145"/>
      <c r="T193" s="145"/>
      <c r="U193" s="145"/>
      <c r="V193" s="145"/>
      <c r="W193" s="138"/>
      <c r="X193" s="138"/>
      <c r="Y193" s="138"/>
      <c r="Z193" s="138"/>
      <c r="AA193" s="138"/>
      <c r="AB193" s="138"/>
      <c r="AC193" s="138"/>
      <c r="AD193" s="138"/>
      <c r="AE193" s="138" t="s">
        <v>162</v>
      </c>
      <c r="AF193" s="138"/>
      <c r="AG193" s="138"/>
      <c r="AH193" s="138"/>
      <c r="AI193" s="138"/>
      <c r="AJ193" s="138"/>
      <c r="AK193" s="138"/>
      <c r="AL193" s="138"/>
      <c r="AM193" s="138"/>
      <c r="AN193" s="138"/>
      <c r="AO193" s="138"/>
      <c r="AP193" s="138"/>
      <c r="AQ193" s="138"/>
      <c r="AR193" s="138"/>
      <c r="AS193" s="138"/>
      <c r="AT193" s="138"/>
      <c r="AU193" s="138"/>
      <c r="AV193" s="138"/>
      <c r="AW193" s="138"/>
      <c r="AX193" s="138"/>
      <c r="AY193" s="138"/>
      <c r="AZ193" s="138"/>
      <c r="BA193" s="138"/>
      <c r="BB193" s="138"/>
      <c r="BC193" s="138"/>
      <c r="BD193" s="138"/>
      <c r="BE193" s="138"/>
      <c r="BF193" s="138"/>
    </row>
    <row r="194" spans="1:58" x14ac:dyDescent="0.25">
      <c r="A194" s="148" t="s">
        <v>154</v>
      </c>
      <c r="B194" s="149" t="s">
        <v>110</v>
      </c>
      <c r="C194" s="160" t="s">
        <v>111</v>
      </c>
      <c r="D194" s="150"/>
      <c r="E194" s="178"/>
      <c r="F194" s="178"/>
      <c r="G194" s="189">
        <f>SUMIF(AE195:AE196,"&lt;&gt;NOR",G195:G196)</f>
        <v>0</v>
      </c>
      <c r="H194" s="151"/>
      <c r="I194" s="151">
        <f>SUM(I195:I196)</f>
        <v>0</v>
      </c>
      <c r="J194" s="151"/>
      <c r="K194" s="151">
        <f>SUM(K195:K196)</f>
        <v>0</v>
      </c>
      <c r="L194" s="178"/>
      <c r="M194" s="189">
        <f>SUM(M195:M196)</f>
        <v>0</v>
      </c>
      <c r="N194" s="151"/>
      <c r="O194" s="151">
        <f>SUM(O195:O196)</f>
        <v>0.35</v>
      </c>
      <c r="P194" s="151"/>
      <c r="Q194" s="151">
        <f>SUM(Q195:Q196)</f>
        <v>0</v>
      </c>
      <c r="R194" s="152"/>
      <c r="S194" s="147"/>
      <c r="T194" s="147">
        <f>SUM(T195:T196)</f>
        <v>56.09</v>
      </c>
      <c r="U194" s="147"/>
      <c r="V194" s="147"/>
      <c r="AE194" t="s">
        <v>155</v>
      </c>
    </row>
    <row r="195" spans="1:58" ht="20.399999999999999" outlineLevel="1" x14ac:dyDescent="0.25">
      <c r="A195" s="153">
        <v>50</v>
      </c>
      <c r="B195" s="154" t="s">
        <v>309</v>
      </c>
      <c r="C195" s="161" t="s">
        <v>310</v>
      </c>
      <c r="D195" s="155" t="s">
        <v>311</v>
      </c>
      <c r="E195" s="179">
        <v>123</v>
      </c>
      <c r="F195" s="183"/>
      <c r="G195" s="190">
        <f>ROUND(E195*F195,2)</f>
        <v>0</v>
      </c>
      <c r="H195" s="156"/>
      <c r="I195" s="157">
        <f>ROUND(E195*H195,2)</f>
        <v>0</v>
      </c>
      <c r="J195" s="156"/>
      <c r="K195" s="157">
        <f>ROUND(E195*J195,2)</f>
        <v>0</v>
      </c>
      <c r="L195" s="179">
        <v>21</v>
      </c>
      <c r="M195" s="190">
        <f>G195*(1+L195/100)</f>
        <v>0</v>
      </c>
      <c r="N195" s="157">
        <v>2.8300000000000001E-3</v>
      </c>
      <c r="O195" s="157">
        <f>ROUND(E195*N195,2)</f>
        <v>0.35</v>
      </c>
      <c r="P195" s="157">
        <v>0</v>
      </c>
      <c r="Q195" s="157">
        <f>ROUND(E195*P195,2)</f>
        <v>0</v>
      </c>
      <c r="R195" s="158" t="s">
        <v>159</v>
      </c>
      <c r="S195" s="145">
        <v>0.45600000000000002</v>
      </c>
      <c r="T195" s="145">
        <f>ROUND(E195*S195,2)</f>
        <v>56.09</v>
      </c>
      <c r="U195" s="145"/>
      <c r="V195" s="145" t="s">
        <v>160</v>
      </c>
      <c r="W195" s="138"/>
      <c r="X195" s="138"/>
      <c r="Y195" s="138"/>
      <c r="Z195" s="138"/>
      <c r="AA195" s="138"/>
      <c r="AB195" s="138"/>
      <c r="AC195" s="138"/>
      <c r="AD195" s="138"/>
      <c r="AE195" s="138" t="s">
        <v>161</v>
      </c>
      <c r="AF195" s="138"/>
      <c r="AG195" s="138"/>
      <c r="AH195" s="138"/>
      <c r="AI195" s="138"/>
      <c r="AJ195" s="138"/>
      <c r="AK195" s="138"/>
      <c r="AL195" s="138"/>
      <c r="AM195" s="138"/>
      <c r="AN195" s="138"/>
      <c r="AO195" s="138"/>
      <c r="AP195" s="138"/>
      <c r="AQ195" s="138"/>
      <c r="AR195" s="138"/>
      <c r="AS195" s="138"/>
      <c r="AT195" s="138"/>
      <c r="AU195" s="138"/>
      <c r="AV195" s="138"/>
      <c r="AW195" s="138"/>
      <c r="AX195" s="138"/>
      <c r="AY195" s="138"/>
      <c r="AZ195" s="138"/>
      <c r="BA195" s="138"/>
      <c r="BB195" s="138"/>
      <c r="BC195" s="138"/>
      <c r="BD195" s="138"/>
      <c r="BE195" s="138"/>
      <c r="BF195" s="138"/>
    </row>
    <row r="196" spans="1:58" outlineLevel="1" x14ac:dyDescent="0.25">
      <c r="A196" s="143"/>
      <c r="B196" s="144"/>
      <c r="C196" s="254"/>
      <c r="D196" s="255"/>
      <c r="E196" s="255"/>
      <c r="F196" s="255"/>
      <c r="G196" s="255"/>
      <c r="H196" s="145"/>
      <c r="I196" s="145"/>
      <c r="J196" s="145"/>
      <c r="K196" s="145"/>
      <c r="L196" s="184"/>
      <c r="M196" s="191"/>
      <c r="N196" s="145"/>
      <c r="O196" s="145"/>
      <c r="P196" s="145"/>
      <c r="Q196" s="145"/>
      <c r="R196" s="145"/>
      <c r="S196" s="145"/>
      <c r="T196" s="145"/>
      <c r="U196" s="145"/>
      <c r="V196" s="145"/>
      <c r="W196" s="138"/>
      <c r="X196" s="138"/>
      <c r="Y196" s="138"/>
      <c r="Z196" s="138"/>
      <c r="AA196" s="138"/>
      <c r="AB196" s="138"/>
      <c r="AC196" s="138"/>
      <c r="AD196" s="138"/>
      <c r="AE196" s="138" t="s">
        <v>162</v>
      </c>
      <c r="AF196" s="138"/>
      <c r="AG196" s="138"/>
      <c r="AH196" s="138"/>
      <c r="AI196" s="138"/>
      <c r="AJ196" s="138"/>
      <c r="AK196" s="138"/>
      <c r="AL196" s="138"/>
      <c r="AM196" s="138"/>
      <c r="AN196" s="138"/>
      <c r="AO196" s="138"/>
      <c r="AP196" s="138"/>
      <c r="AQ196" s="138"/>
      <c r="AR196" s="138"/>
      <c r="AS196" s="138"/>
      <c r="AT196" s="138"/>
      <c r="AU196" s="138"/>
      <c r="AV196" s="138"/>
      <c r="AW196" s="138"/>
      <c r="AX196" s="138"/>
      <c r="AY196" s="138"/>
      <c r="AZ196" s="138"/>
      <c r="BA196" s="138"/>
      <c r="BB196" s="138"/>
      <c r="BC196" s="138"/>
      <c r="BD196" s="138"/>
      <c r="BE196" s="138"/>
      <c r="BF196" s="138"/>
    </row>
    <row r="197" spans="1:58" x14ac:dyDescent="0.25">
      <c r="A197" s="148" t="s">
        <v>154</v>
      </c>
      <c r="B197" s="149" t="s">
        <v>112</v>
      </c>
      <c r="C197" s="160" t="s">
        <v>113</v>
      </c>
      <c r="D197" s="150"/>
      <c r="E197" s="178"/>
      <c r="F197" s="178"/>
      <c r="G197" s="189">
        <f>SUMIF(AE198:AE201,"&lt;&gt;NOR",G198:G201)</f>
        <v>0</v>
      </c>
      <c r="H197" s="151"/>
      <c r="I197" s="151">
        <f>SUM(I198:I201)</f>
        <v>0</v>
      </c>
      <c r="J197" s="151"/>
      <c r="K197" s="151">
        <f>SUM(K198:K201)</f>
        <v>0</v>
      </c>
      <c r="L197" s="178"/>
      <c r="M197" s="189">
        <f>SUM(M198:M201)</f>
        <v>0</v>
      </c>
      <c r="N197" s="151"/>
      <c r="O197" s="151">
        <f>SUM(O198:O201)</f>
        <v>9.2200000000000006</v>
      </c>
      <c r="P197" s="151"/>
      <c r="Q197" s="151">
        <f>SUM(Q198:Q201)</f>
        <v>0</v>
      </c>
      <c r="R197" s="152"/>
      <c r="S197" s="147"/>
      <c r="T197" s="147">
        <f>SUM(T198:T201)</f>
        <v>155.35</v>
      </c>
      <c r="U197" s="147"/>
      <c r="V197" s="147"/>
      <c r="AE197" t="s">
        <v>155</v>
      </c>
    </row>
    <row r="198" spans="1:58" outlineLevel="1" x14ac:dyDescent="0.25">
      <c r="A198" s="153">
        <v>51</v>
      </c>
      <c r="B198" s="154" t="s">
        <v>312</v>
      </c>
      <c r="C198" s="161" t="s">
        <v>501</v>
      </c>
      <c r="D198" s="155" t="s">
        <v>174</v>
      </c>
      <c r="E198" s="179">
        <v>123</v>
      </c>
      <c r="F198" s="183"/>
      <c r="G198" s="190">
        <f>ROUND(E198*F198,2)</f>
        <v>0</v>
      </c>
      <c r="H198" s="156"/>
      <c r="I198" s="157">
        <f>ROUND(E198*H198,2)</f>
        <v>0</v>
      </c>
      <c r="J198" s="156"/>
      <c r="K198" s="157">
        <f>ROUND(E198*J198,2)</f>
        <v>0</v>
      </c>
      <c r="L198" s="179">
        <v>21</v>
      </c>
      <c r="M198" s="190">
        <f>G198*(1+L198/100)</f>
        <v>0</v>
      </c>
      <c r="N198" s="157">
        <v>5.5800000000000002E-2</v>
      </c>
      <c r="O198" s="157">
        <f>ROUND(E198*N198,2)</f>
        <v>6.86</v>
      </c>
      <c r="P198" s="157">
        <v>0</v>
      </c>
      <c r="Q198" s="157">
        <f>ROUND(E198*P198,2)</f>
        <v>0</v>
      </c>
      <c r="R198" s="158" t="s">
        <v>251</v>
      </c>
      <c r="S198" s="145">
        <v>1.2629999999999999</v>
      </c>
      <c r="T198" s="145">
        <f>ROUND(E198*S198,2)</f>
        <v>155.35</v>
      </c>
      <c r="U198" s="145"/>
      <c r="V198" s="145" t="s">
        <v>160</v>
      </c>
      <c r="W198" s="138"/>
      <c r="X198" s="138"/>
      <c r="Y198" s="138"/>
      <c r="Z198" s="138"/>
      <c r="AA198" s="138"/>
      <c r="AB198" s="138"/>
      <c r="AC198" s="138"/>
      <c r="AD198" s="138"/>
      <c r="AE198" s="138" t="s">
        <v>295</v>
      </c>
      <c r="AF198" s="138"/>
      <c r="AG198" s="138"/>
      <c r="AH198" s="138"/>
      <c r="AI198" s="138"/>
      <c r="AJ198" s="138"/>
      <c r="AK198" s="138"/>
      <c r="AL198" s="138"/>
      <c r="AM198" s="138"/>
      <c r="AN198" s="138"/>
      <c r="AO198" s="138"/>
      <c r="AP198" s="138"/>
      <c r="AQ198" s="138"/>
      <c r="AR198" s="138"/>
      <c r="AS198" s="138"/>
      <c r="AT198" s="138"/>
      <c r="AU198" s="138"/>
      <c r="AV198" s="138"/>
      <c r="AW198" s="138"/>
      <c r="AX198" s="138"/>
      <c r="AY198" s="138"/>
      <c r="AZ198" s="138"/>
      <c r="BA198" s="138"/>
      <c r="BB198" s="138"/>
      <c r="BC198" s="138"/>
      <c r="BD198" s="138"/>
      <c r="BE198" s="138"/>
      <c r="BF198" s="138"/>
    </row>
    <row r="199" spans="1:58" outlineLevel="1" x14ac:dyDescent="0.25">
      <c r="A199" s="143"/>
      <c r="B199" s="144"/>
      <c r="C199" s="254"/>
      <c r="D199" s="255"/>
      <c r="E199" s="255"/>
      <c r="F199" s="255"/>
      <c r="G199" s="255"/>
      <c r="H199" s="145"/>
      <c r="I199" s="145"/>
      <c r="J199" s="145"/>
      <c r="K199" s="145"/>
      <c r="L199" s="184"/>
      <c r="M199" s="191"/>
      <c r="N199" s="145"/>
      <c r="O199" s="145"/>
      <c r="P199" s="145"/>
      <c r="Q199" s="145"/>
      <c r="R199" s="145"/>
      <c r="S199" s="145"/>
      <c r="T199" s="145"/>
      <c r="U199" s="145"/>
      <c r="V199" s="145"/>
      <c r="W199" s="138"/>
      <c r="X199" s="138"/>
      <c r="Y199" s="138"/>
      <c r="Z199" s="138"/>
      <c r="AA199" s="138"/>
      <c r="AB199" s="138"/>
      <c r="AC199" s="138"/>
      <c r="AD199" s="138"/>
      <c r="AE199" s="138" t="s">
        <v>162</v>
      </c>
      <c r="AF199" s="138"/>
      <c r="AG199" s="138"/>
      <c r="AH199" s="138"/>
      <c r="AI199" s="138"/>
      <c r="AJ199" s="138"/>
      <c r="AK199" s="138"/>
      <c r="AL199" s="138"/>
      <c r="AM199" s="138"/>
      <c r="AN199" s="138"/>
      <c r="AO199" s="138"/>
      <c r="AP199" s="138"/>
      <c r="AQ199" s="138"/>
      <c r="AR199" s="138"/>
      <c r="AS199" s="138"/>
      <c r="AT199" s="138"/>
      <c r="AU199" s="138"/>
      <c r="AV199" s="138"/>
      <c r="AW199" s="138"/>
      <c r="AX199" s="138"/>
      <c r="AY199" s="138"/>
      <c r="AZ199" s="138"/>
      <c r="BA199" s="138"/>
      <c r="BB199" s="138"/>
      <c r="BC199" s="138"/>
      <c r="BD199" s="138"/>
      <c r="BE199" s="138"/>
      <c r="BF199" s="138"/>
    </row>
    <row r="200" spans="1:58" ht="20.399999999999999" outlineLevel="1" x14ac:dyDescent="0.25">
      <c r="A200" s="153">
        <v>52</v>
      </c>
      <c r="B200" s="154" t="s">
        <v>313</v>
      </c>
      <c r="C200" s="161" t="s">
        <v>314</v>
      </c>
      <c r="D200" s="155" t="s">
        <v>174</v>
      </c>
      <c r="E200" s="179">
        <v>123</v>
      </c>
      <c r="F200" s="183"/>
      <c r="G200" s="190">
        <f>ROUND(E200*F200,2)</f>
        <v>0</v>
      </c>
      <c r="H200" s="156"/>
      <c r="I200" s="157">
        <f>ROUND(E200*H200,2)</f>
        <v>0</v>
      </c>
      <c r="J200" s="156"/>
      <c r="K200" s="157">
        <f>ROUND(E200*J200,2)</f>
        <v>0</v>
      </c>
      <c r="L200" s="179">
        <v>21</v>
      </c>
      <c r="M200" s="190">
        <f>G200*(1+L200/100)</f>
        <v>0</v>
      </c>
      <c r="N200" s="157">
        <v>1.9199999999999998E-2</v>
      </c>
      <c r="O200" s="157">
        <f>ROUND(E200*N200,2)</f>
        <v>2.36</v>
      </c>
      <c r="P200" s="157">
        <v>0</v>
      </c>
      <c r="Q200" s="157">
        <f>ROUND(E200*P200,2)</f>
        <v>0</v>
      </c>
      <c r="R200" s="158" t="s">
        <v>159</v>
      </c>
      <c r="S200" s="145">
        <v>0</v>
      </c>
      <c r="T200" s="145">
        <f>ROUND(E200*S200,2)</f>
        <v>0</v>
      </c>
      <c r="U200" s="145"/>
      <c r="V200" s="145" t="s">
        <v>175</v>
      </c>
      <c r="W200" s="138"/>
      <c r="X200" s="138"/>
      <c r="Y200" s="138"/>
      <c r="Z200" s="138"/>
      <c r="AA200" s="138"/>
      <c r="AB200" s="138"/>
      <c r="AC200" s="138"/>
      <c r="AD200" s="138"/>
      <c r="AE200" s="138" t="s">
        <v>176</v>
      </c>
      <c r="AF200" s="138"/>
      <c r="AG200" s="138"/>
      <c r="AH200" s="138"/>
      <c r="AI200" s="138"/>
      <c r="AJ200" s="138"/>
      <c r="AK200" s="138"/>
      <c r="AL200" s="138"/>
      <c r="AM200" s="138"/>
      <c r="AN200" s="138"/>
      <c r="AO200" s="138"/>
      <c r="AP200" s="138"/>
      <c r="AQ200" s="138"/>
      <c r="AR200" s="138"/>
      <c r="AS200" s="138"/>
      <c r="AT200" s="138"/>
      <c r="AU200" s="138"/>
      <c r="AV200" s="138"/>
      <c r="AW200" s="138"/>
      <c r="AX200" s="138"/>
      <c r="AY200" s="138"/>
      <c r="AZ200" s="138"/>
      <c r="BA200" s="138"/>
      <c r="BB200" s="138"/>
      <c r="BC200" s="138"/>
      <c r="BD200" s="138"/>
      <c r="BE200" s="138"/>
      <c r="BF200" s="138"/>
    </row>
    <row r="201" spans="1:58" outlineLevel="1" x14ac:dyDescent="0.25">
      <c r="A201" s="143"/>
      <c r="B201" s="144"/>
      <c r="C201" s="254"/>
      <c r="D201" s="255"/>
      <c r="E201" s="255"/>
      <c r="F201" s="255"/>
      <c r="G201" s="255"/>
      <c r="H201" s="145"/>
      <c r="I201" s="145"/>
      <c r="J201" s="145"/>
      <c r="K201" s="145"/>
      <c r="L201" s="184"/>
      <c r="M201" s="191"/>
      <c r="N201" s="145"/>
      <c r="O201" s="145"/>
      <c r="P201" s="145"/>
      <c r="Q201" s="145"/>
      <c r="R201" s="145"/>
      <c r="S201" s="145"/>
      <c r="T201" s="145"/>
      <c r="U201" s="145"/>
      <c r="V201" s="145"/>
      <c r="W201" s="138"/>
      <c r="X201" s="138"/>
      <c r="Y201" s="138"/>
      <c r="Z201" s="138"/>
      <c r="AA201" s="138"/>
      <c r="AB201" s="138"/>
      <c r="AC201" s="138"/>
      <c r="AD201" s="138"/>
      <c r="AE201" s="138" t="s">
        <v>162</v>
      </c>
      <c r="AF201" s="138"/>
      <c r="AG201" s="138"/>
      <c r="AH201" s="138"/>
      <c r="AI201" s="138"/>
      <c r="AJ201" s="138"/>
      <c r="AK201" s="138"/>
      <c r="AL201" s="138"/>
      <c r="AM201" s="138"/>
      <c r="AN201" s="138"/>
      <c r="AO201" s="138"/>
      <c r="AP201" s="138"/>
      <c r="AQ201" s="138"/>
      <c r="AR201" s="138"/>
      <c r="AS201" s="138"/>
      <c r="AT201" s="138"/>
      <c r="AU201" s="138"/>
      <c r="AV201" s="138"/>
      <c r="AW201" s="138"/>
      <c r="AX201" s="138"/>
      <c r="AY201" s="138"/>
      <c r="AZ201" s="138"/>
      <c r="BA201" s="138"/>
      <c r="BB201" s="138"/>
      <c r="BC201" s="138"/>
      <c r="BD201" s="138"/>
      <c r="BE201" s="138"/>
      <c r="BF201" s="138"/>
    </row>
    <row r="202" spans="1:58" x14ac:dyDescent="0.25">
      <c r="A202" s="148" t="s">
        <v>154</v>
      </c>
      <c r="B202" s="149" t="s">
        <v>114</v>
      </c>
      <c r="C202" s="160" t="s">
        <v>115</v>
      </c>
      <c r="D202" s="150"/>
      <c r="E202" s="178"/>
      <c r="F202" s="178"/>
      <c r="G202" s="189">
        <f>SUMIF(AE203:AE205,"&lt;&gt;NOR",G203:G205)</f>
        <v>0</v>
      </c>
      <c r="H202" s="151"/>
      <c r="I202" s="151">
        <f>SUM(I203:I205)</f>
        <v>0</v>
      </c>
      <c r="J202" s="151"/>
      <c r="K202" s="151">
        <f>SUM(K203:K205)</f>
        <v>0</v>
      </c>
      <c r="L202" s="178"/>
      <c r="M202" s="189">
        <f>SUM(M203:M205)</f>
        <v>0</v>
      </c>
      <c r="N202" s="151"/>
      <c r="O202" s="151">
        <f>SUM(O203:O205)</f>
        <v>0.03</v>
      </c>
      <c r="P202" s="151"/>
      <c r="Q202" s="151">
        <f>SUM(Q203:Q205)</f>
        <v>0</v>
      </c>
      <c r="R202" s="152"/>
      <c r="S202" s="147"/>
      <c r="T202" s="147">
        <f>SUM(T203:T205)</f>
        <v>17.02</v>
      </c>
      <c r="U202" s="147"/>
      <c r="V202" s="147"/>
      <c r="AE202" t="s">
        <v>155</v>
      </c>
    </row>
    <row r="203" spans="1:58" ht="20.399999999999999" outlineLevel="1" x14ac:dyDescent="0.25">
      <c r="A203" s="153">
        <v>53</v>
      </c>
      <c r="B203" s="154" t="s">
        <v>315</v>
      </c>
      <c r="C203" s="161" t="s">
        <v>316</v>
      </c>
      <c r="D203" s="155" t="s">
        <v>174</v>
      </c>
      <c r="E203" s="179">
        <v>167</v>
      </c>
      <c r="F203" s="183"/>
      <c r="G203" s="190">
        <f>ROUND(E203*F203,2)</f>
        <v>0</v>
      </c>
      <c r="H203" s="156"/>
      <c r="I203" s="157">
        <f>ROUND(E203*H203,2)</f>
        <v>0</v>
      </c>
      <c r="J203" s="156"/>
      <c r="K203" s="157">
        <f>ROUND(E203*J203,2)</f>
        <v>0</v>
      </c>
      <c r="L203" s="179">
        <v>21</v>
      </c>
      <c r="M203" s="190">
        <f>G203*(1+L203/100)</f>
        <v>0</v>
      </c>
      <c r="N203" s="157">
        <v>1.4999999999999999E-4</v>
      </c>
      <c r="O203" s="157">
        <f>ROUND(E203*N203,2)</f>
        <v>0.03</v>
      </c>
      <c r="P203" s="157">
        <v>0</v>
      </c>
      <c r="Q203" s="157">
        <f>ROUND(E203*P203,2)</f>
        <v>0</v>
      </c>
      <c r="R203" s="158" t="s">
        <v>251</v>
      </c>
      <c r="S203" s="145">
        <v>0.10191</v>
      </c>
      <c r="T203" s="145">
        <f>ROUND(E203*S203,2)</f>
        <v>17.02</v>
      </c>
      <c r="U203" s="145"/>
      <c r="V203" s="145" t="s">
        <v>160</v>
      </c>
      <c r="W203" s="138"/>
      <c r="X203" s="138"/>
      <c r="Y203" s="138"/>
      <c r="Z203" s="138"/>
      <c r="AA203" s="138"/>
      <c r="AB203" s="138"/>
      <c r="AC203" s="138"/>
      <c r="AD203" s="138"/>
      <c r="AE203" s="138" t="s">
        <v>295</v>
      </c>
      <c r="AF203" s="138"/>
      <c r="AG203" s="138"/>
      <c r="AH203" s="138"/>
      <c r="AI203" s="138"/>
      <c r="AJ203" s="138"/>
      <c r="AK203" s="138"/>
      <c r="AL203" s="138"/>
      <c r="AM203" s="138"/>
      <c r="AN203" s="138"/>
      <c r="AO203" s="138"/>
      <c r="AP203" s="138"/>
      <c r="AQ203" s="138"/>
      <c r="AR203" s="138"/>
      <c r="AS203" s="138"/>
      <c r="AT203" s="138"/>
      <c r="AU203" s="138"/>
      <c r="AV203" s="138"/>
      <c r="AW203" s="138"/>
      <c r="AX203" s="138"/>
      <c r="AY203" s="138"/>
      <c r="AZ203" s="138"/>
      <c r="BA203" s="138"/>
      <c r="BB203" s="138"/>
      <c r="BC203" s="138"/>
      <c r="BD203" s="138"/>
      <c r="BE203" s="138"/>
      <c r="BF203" s="138"/>
    </row>
    <row r="204" spans="1:58" ht="31.2" outlineLevel="1" x14ac:dyDescent="0.25">
      <c r="A204" s="143"/>
      <c r="B204" s="144"/>
      <c r="C204" s="250" t="s">
        <v>317</v>
      </c>
      <c r="D204" s="251"/>
      <c r="E204" s="251"/>
      <c r="F204" s="251"/>
      <c r="G204" s="251"/>
      <c r="H204" s="145"/>
      <c r="I204" s="145"/>
      <c r="J204" s="145"/>
      <c r="K204" s="145"/>
      <c r="L204" s="184"/>
      <c r="M204" s="191"/>
      <c r="N204" s="145"/>
      <c r="O204" s="145"/>
      <c r="P204" s="145"/>
      <c r="Q204" s="145"/>
      <c r="R204" s="145"/>
      <c r="S204" s="145"/>
      <c r="T204" s="145"/>
      <c r="U204" s="145"/>
      <c r="V204" s="145"/>
      <c r="W204" s="138"/>
      <c r="X204" s="138"/>
      <c r="Y204" s="138"/>
      <c r="Z204" s="138"/>
      <c r="AA204" s="138"/>
      <c r="AB204" s="138"/>
      <c r="AC204" s="138"/>
      <c r="AD204" s="138"/>
      <c r="AE204" s="138" t="s">
        <v>168</v>
      </c>
      <c r="AF204" s="138"/>
      <c r="AG204" s="138"/>
      <c r="AH204" s="138"/>
      <c r="AI204" s="138"/>
      <c r="AJ204" s="138"/>
      <c r="AK204" s="138"/>
      <c r="AL204" s="138"/>
      <c r="AM204" s="138"/>
      <c r="AN204" s="138"/>
      <c r="AO204" s="138"/>
      <c r="AP204" s="138"/>
      <c r="AQ204" s="138"/>
      <c r="AR204" s="138"/>
      <c r="AS204" s="138"/>
      <c r="AT204" s="138"/>
      <c r="AU204" s="138"/>
      <c r="AV204" s="138"/>
      <c r="AW204" s="138"/>
      <c r="AX204" s="138"/>
      <c r="AY204" s="159" t="str">
        <f>C204</f>
        <v>Nosné zdivo je z cihel vápenopískových na maltu MC 10. Na zdivo je pomocí speciálních kotev s plastovými talířky přichycena tepelná izolace z minerální vlny. Kotvy zároveň fixují polohu lícové přizdívky z vápenopískových cihel. Mezi tepelnou izolací a lícovou přizdívkou je provětrávaná vzduchová mezera tl. 30 mm.</v>
      </c>
      <c r="AZ204" s="138"/>
      <c r="BA204" s="138"/>
      <c r="BB204" s="138"/>
      <c r="BC204" s="138"/>
      <c r="BD204" s="138"/>
      <c r="BE204" s="138"/>
      <c r="BF204" s="138"/>
    </row>
    <row r="205" spans="1:58" outlineLevel="1" x14ac:dyDescent="0.25">
      <c r="A205" s="143"/>
      <c r="B205" s="144"/>
      <c r="C205" s="252"/>
      <c r="D205" s="253"/>
      <c r="E205" s="253"/>
      <c r="F205" s="253"/>
      <c r="G205" s="253"/>
      <c r="H205" s="145"/>
      <c r="I205" s="145"/>
      <c r="J205" s="145"/>
      <c r="K205" s="145"/>
      <c r="L205" s="184"/>
      <c r="M205" s="191"/>
      <c r="N205" s="145"/>
      <c r="O205" s="145"/>
      <c r="P205" s="145"/>
      <c r="Q205" s="145"/>
      <c r="R205" s="145"/>
      <c r="S205" s="145"/>
      <c r="T205" s="145"/>
      <c r="U205" s="145"/>
      <c r="V205" s="145"/>
      <c r="W205" s="138"/>
      <c r="X205" s="138"/>
      <c r="Y205" s="138"/>
      <c r="Z205" s="138"/>
      <c r="AA205" s="138"/>
      <c r="AB205" s="138"/>
      <c r="AC205" s="138"/>
      <c r="AD205" s="138"/>
      <c r="AE205" s="138" t="s">
        <v>162</v>
      </c>
      <c r="AF205" s="138"/>
      <c r="AG205" s="138"/>
      <c r="AH205" s="138"/>
      <c r="AI205" s="138"/>
      <c r="AJ205" s="138"/>
      <c r="AK205" s="138"/>
      <c r="AL205" s="138"/>
      <c r="AM205" s="138"/>
      <c r="AN205" s="138"/>
      <c r="AO205" s="138"/>
      <c r="AP205" s="138"/>
      <c r="AQ205" s="138"/>
      <c r="AR205" s="138"/>
      <c r="AS205" s="138"/>
      <c r="AT205" s="138"/>
      <c r="AU205" s="138"/>
      <c r="AV205" s="138"/>
      <c r="AW205" s="138"/>
      <c r="AX205" s="138"/>
      <c r="AY205" s="138"/>
      <c r="AZ205" s="138"/>
      <c r="BA205" s="138"/>
      <c r="BB205" s="138"/>
      <c r="BC205" s="138"/>
      <c r="BD205" s="138"/>
      <c r="BE205" s="138"/>
      <c r="BF205" s="138"/>
    </row>
    <row r="206" spans="1:58" x14ac:dyDescent="0.25">
      <c r="A206" s="148" t="s">
        <v>154</v>
      </c>
      <c r="B206" s="149" t="s">
        <v>122</v>
      </c>
      <c r="C206" s="160" t="s">
        <v>123</v>
      </c>
      <c r="D206" s="150"/>
      <c r="E206" s="178"/>
      <c r="F206" s="178"/>
      <c r="G206" s="189">
        <f>SUMIF(AE207:AE208,"&lt;&gt;NOR",G207:G208)</f>
        <v>0</v>
      </c>
      <c r="H206" s="151"/>
      <c r="I206" s="151">
        <f>SUM(I207:I208)</f>
        <v>0</v>
      </c>
      <c r="J206" s="151"/>
      <c r="K206" s="151">
        <f>SUM(K207:K208)</f>
        <v>0</v>
      </c>
      <c r="L206" s="178"/>
      <c r="M206" s="189">
        <f>SUM(M207:M208)</f>
        <v>0</v>
      </c>
      <c r="N206" s="151"/>
      <c r="O206" s="151">
        <f>SUM(O207:O208)</f>
        <v>0</v>
      </c>
      <c r="P206" s="151"/>
      <c r="Q206" s="151">
        <f>SUM(Q207:Q208)</f>
        <v>0</v>
      </c>
      <c r="R206" s="152"/>
      <c r="S206" s="147"/>
      <c r="T206" s="147">
        <f>SUM(T207:T208)</f>
        <v>0</v>
      </c>
      <c r="U206" s="147"/>
      <c r="V206" s="147"/>
      <c r="AE206" t="s">
        <v>155</v>
      </c>
    </row>
    <row r="207" spans="1:58" ht="20.399999999999999" outlineLevel="1" x14ac:dyDescent="0.25">
      <c r="A207" s="153">
        <v>54</v>
      </c>
      <c r="B207" s="154" t="s">
        <v>318</v>
      </c>
      <c r="C207" s="161" t="s">
        <v>502</v>
      </c>
      <c r="D207" s="155" t="s">
        <v>221</v>
      </c>
      <c r="E207" s="179">
        <v>1</v>
      </c>
      <c r="F207" s="183"/>
      <c r="G207" s="190">
        <f>ROUND(E207*F207,2)</f>
        <v>0</v>
      </c>
      <c r="H207" s="156"/>
      <c r="I207" s="157">
        <f>ROUND(E207*H207,2)</f>
        <v>0</v>
      </c>
      <c r="J207" s="156"/>
      <c r="K207" s="157">
        <f>ROUND(E207*J207,2)</f>
        <v>0</v>
      </c>
      <c r="L207" s="179">
        <v>21</v>
      </c>
      <c r="M207" s="190">
        <f>G207*(1+L207/100)</f>
        <v>0</v>
      </c>
      <c r="N207" s="157">
        <v>0</v>
      </c>
      <c r="O207" s="157">
        <f>ROUND(E207*N207,2)</f>
        <v>0</v>
      </c>
      <c r="P207" s="157">
        <v>0</v>
      </c>
      <c r="Q207" s="157">
        <f>ROUND(E207*P207,2)</f>
        <v>0</v>
      </c>
      <c r="R207" s="158" t="s">
        <v>251</v>
      </c>
      <c r="S207" s="145">
        <v>0</v>
      </c>
      <c r="T207" s="145">
        <f>ROUND(E207*S207,2)</f>
        <v>0</v>
      </c>
      <c r="U207" s="145"/>
      <c r="V207" s="145" t="s">
        <v>160</v>
      </c>
      <c r="W207" s="138"/>
      <c r="X207" s="138"/>
      <c r="Y207" s="138"/>
      <c r="Z207" s="138"/>
      <c r="AA207" s="138"/>
      <c r="AB207" s="138"/>
      <c r="AC207" s="138"/>
      <c r="AD207" s="138"/>
      <c r="AE207" s="138" t="s">
        <v>161</v>
      </c>
      <c r="AF207" s="138"/>
      <c r="AG207" s="138"/>
      <c r="AH207" s="138"/>
      <c r="AI207" s="138"/>
      <c r="AJ207" s="138"/>
      <c r="AK207" s="138"/>
      <c r="AL207" s="138"/>
      <c r="AM207" s="138"/>
      <c r="AN207" s="138"/>
      <c r="AO207" s="138"/>
      <c r="AP207" s="138"/>
      <c r="AQ207" s="138"/>
      <c r="AR207" s="138"/>
      <c r="AS207" s="138"/>
      <c r="AT207" s="138"/>
      <c r="AU207" s="138"/>
      <c r="AV207" s="138"/>
      <c r="AW207" s="138"/>
      <c r="AX207" s="138"/>
      <c r="AY207" s="138"/>
      <c r="AZ207" s="138"/>
      <c r="BA207" s="138"/>
      <c r="BB207" s="138"/>
      <c r="BC207" s="138"/>
      <c r="BD207" s="138"/>
      <c r="BE207" s="138"/>
      <c r="BF207" s="138"/>
    </row>
    <row r="208" spans="1:58" outlineLevel="1" x14ac:dyDescent="0.25">
      <c r="A208" s="143"/>
      <c r="B208" s="144"/>
      <c r="C208" s="254"/>
      <c r="D208" s="255"/>
      <c r="E208" s="255"/>
      <c r="F208" s="255"/>
      <c r="G208" s="255"/>
      <c r="H208" s="145"/>
      <c r="I208" s="145"/>
      <c r="J208" s="145"/>
      <c r="K208" s="145"/>
      <c r="L208" s="184"/>
      <c r="M208" s="191"/>
      <c r="N208" s="145"/>
      <c r="O208" s="145"/>
      <c r="P208" s="145"/>
      <c r="Q208" s="145"/>
      <c r="R208" s="145"/>
      <c r="S208" s="145"/>
      <c r="T208" s="145"/>
      <c r="U208" s="145"/>
      <c r="V208" s="145"/>
      <c r="W208" s="138"/>
      <c r="X208" s="138"/>
      <c r="Y208" s="138"/>
      <c r="Z208" s="138"/>
      <c r="AA208" s="138"/>
      <c r="AB208" s="138"/>
      <c r="AC208" s="138"/>
      <c r="AD208" s="138"/>
      <c r="AE208" s="138" t="s">
        <v>162</v>
      </c>
      <c r="AF208" s="138"/>
      <c r="AG208" s="138"/>
      <c r="AH208" s="138"/>
      <c r="AI208" s="138"/>
      <c r="AJ208" s="138"/>
      <c r="AK208" s="138"/>
      <c r="AL208" s="138"/>
      <c r="AM208" s="138"/>
      <c r="AN208" s="138"/>
      <c r="AO208" s="138"/>
      <c r="AP208" s="138"/>
      <c r="AQ208" s="138"/>
      <c r="AR208" s="138"/>
      <c r="AS208" s="138"/>
      <c r="AT208" s="138"/>
      <c r="AU208" s="138"/>
      <c r="AV208" s="138"/>
      <c r="AW208" s="138"/>
      <c r="AX208" s="138"/>
      <c r="AY208" s="138"/>
      <c r="AZ208" s="138"/>
      <c r="BA208" s="138"/>
      <c r="BB208" s="138"/>
      <c r="BC208" s="138"/>
      <c r="BD208" s="138"/>
      <c r="BE208" s="138"/>
      <c r="BF208" s="138"/>
    </row>
    <row r="209" spans="1:31" x14ac:dyDescent="0.25">
      <c r="A209" s="3"/>
      <c r="B209" s="4"/>
      <c r="C209" s="163"/>
      <c r="D209" s="6"/>
      <c r="E209" s="177"/>
      <c r="F209" s="177"/>
      <c r="G209" s="188"/>
      <c r="H209" s="3"/>
      <c r="I209" s="3"/>
      <c r="J209" s="3"/>
      <c r="K209" s="3"/>
      <c r="L209" s="177"/>
      <c r="M209" s="188"/>
      <c r="N209" s="3"/>
      <c r="O209" s="3"/>
      <c r="P209" s="3"/>
      <c r="Q209" s="3"/>
      <c r="R209" s="3"/>
      <c r="S209" s="3"/>
      <c r="T209" s="3"/>
      <c r="U209" s="3"/>
      <c r="V209" s="3"/>
      <c r="AC209">
        <v>15</v>
      </c>
      <c r="AD209">
        <v>21</v>
      </c>
      <c r="AE209" t="s">
        <v>143</v>
      </c>
    </row>
    <row r="210" spans="1:31" x14ac:dyDescent="0.25">
      <c r="A210" s="140"/>
      <c r="B210" s="141" t="s">
        <v>29</v>
      </c>
      <c r="C210" s="164"/>
      <c r="D210" s="142"/>
      <c r="E210" s="181"/>
      <c r="F210" s="256">
        <f>G8+G20+G35+G88+G110+G131+G143+G153+G165+G169+G175+G181+G184+G194+G197+G202+G206</f>
        <v>0</v>
      </c>
      <c r="G210" s="257"/>
      <c r="H210" s="3"/>
      <c r="I210" s="3"/>
      <c r="J210" s="3"/>
      <c r="K210" s="3"/>
      <c r="L210" s="177"/>
      <c r="M210" s="188"/>
      <c r="N210" s="3"/>
      <c r="O210" s="3"/>
      <c r="P210" s="3"/>
      <c r="Q210" s="3"/>
      <c r="R210" s="3"/>
      <c r="S210" s="3"/>
      <c r="T210" s="3"/>
      <c r="U210" s="3"/>
      <c r="V210" s="3"/>
      <c r="AC210">
        <f>SUMIF(L7:L208,AC209,G7:G208)</f>
        <v>0</v>
      </c>
      <c r="AD210">
        <f>SUMIF(L7:L208,AD209,G7:G208)</f>
        <v>0</v>
      </c>
      <c r="AE210" t="s">
        <v>319</v>
      </c>
    </row>
    <row r="211" spans="1:31" x14ac:dyDescent="0.25">
      <c r="C211" s="165"/>
      <c r="D211" s="10"/>
      <c r="AE211" t="s">
        <v>321</v>
      </c>
    </row>
    <row r="212" spans="1:31" x14ac:dyDescent="0.25">
      <c r="D212" s="10"/>
    </row>
    <row r="213" spans="1:31" x14ac:dyDescent="0.25">
      <c r="D213" s="10"/>
    </row>
    <row r="214" spans="1:31" x14ac:dyDescent="0.25">
      <c r="D214" s="10"/>
    </row>
    <row r="215" spans="1:31" x14ac:dyDescent="0.25">
      <c r="D215" s="10"/>
    </row>
    <row r="216" spans="1:31" x14ac:dyDescent="0.25">
      <c r="D216" s="10"/>
    </row>
    <row r="217" spans="1:31" x14ac:dyDescent="0.25">
      <c r="D217" s="10"/>
    </row>
    <row r="218" spans="1:31" x14ac:dyDescent="0.25">
      <c r="D218" s="10"/>
    </row>
    <row r="219" spans="1:31" x14ac:dyDescent="0.25">
      <c r="D219" s="10"/>
    </row>
    <row r="220" spans="1:31" x14ac:dyDescent="0.25">
      <c r="D220" s="10"/>
    </row>
    <row r="221" spans="1:31" x14ac:dyDescent="0.25">
      <c r="D221" s="10"/>
    </row>
    <row r="222" spans="1:31" x14ac:dyDescent="0.25">
      <c r="D222" s="10"/>
    </row>
    <row r="223" spans="1:31" x14ac:dyDescent="0.25">
      <c r="D223" s="10"/>
    </row>
    <row r="224" spans="1:31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</sheetData>
  <protectedRanges>
    <protectedRange sqref="F1:F209 F211:F1048576" name="Oblast1"/>
  </protectedRanges>
  <mergeCells count="85">
    <mergeCell ref="C31:G31"/>
    <mergeCell ref="A1:G1"/>
    <mergeCell ref="C2:G2"/>
    <mergeCell ref="C3:G3"/>
    <mergeCell ref="C4:G4"/>
    <mergeCell ref="C10:G10"/>
    <mergeCell ref="C12:G12"/>
    <mergeCell ref="C15:G15"/>
    <mergeCell ref="C19:G19"/>
    <mergeCell ref="C22:G22"/>
    <mergeCell ref="C24:G24"/>
    <mergeCell ref="C29:G29"/>
    <mergeCell ref="C73:G73"/>
    <mergeCell ref="C34:G34"/>
    <mergeCell ref="C37:G37"/>
    <mergeCell ref="C40:G40"/>
    <mergeCell ref="C42:G42"/>
    <mergeCell ref="C46:G46"/>
    <mergeCell ref="C48:G48"/>
    <mergeCell ref="C52:G52"/>
    <mergeCell ref="C64:G64"/>
    <mergeCell ref="C67:G67"/>
    <mergeCell ref="C69:G69"/>
    <mergeCell ref="C71:G71"/>
    <mergeCell ref="C99:G99"/>
    <mergeCell ref="C75:G75"/>
    <mergeCell ref="C76:G76"/>
    <mergeCell ref="C78:G78"/>
    <mergeCell ref="C81:G81"/>
    <mergeCell ref="C83:G83"/>
    <mergeCell ref="C85:G85"/>
    <mergeCell ref="C87:G87"/>
    <mergeCell ref="C90:G90"/>
    <mergeCell ref="C92:G92"/>
    <mergeCell ref="C94:G94"/>
    <mergeCell ref="C96:G96"/>
    <mergeCell ref="C102:G102"/>
    <mergeCell ref="C105:G105"/>
    <mergeCell ref="C107:G107"/>
    <mergeCell ref="C109:G109"/>
    <mergeCell ref="C113:G113"/>
    <mergeCell ref="C134:G134"/>
    <mergeCell ref="C116:G116"/>
    <mergeCell ref="C118:G118"/>
    <mergeCell ref="C120:G120"/>
    <mergeCell ref="C121:G121"/>
    <mergeCell ref="C123:G123"/>
    <mergeCell ref="C124:G124"/>
    <mergeCell ref="C126:G126"/>
    <mergeCell ref="C127:G127"/>
    <mergeCell ref="C129:G129"/>
    <mergeCell ref="C130:G130"/>
    <mergeCell ref="C133:G133"/>
    <mergeCell ref="C155:G155"/>
    <mergeCell ref="C136:G136"/>
    <mergeCell ref="C138:G138"/>
    <mergeCell ref="C140:G140"/>
    <mergeCell ref="C142:G142"/>
    <mergeCell ref="C145:G145"/>
    <mergeCell ref="C146:G146"/>
    <mergeCell ref="C149:G149"/>
    <mergeCell ref="C151:G151"/>
    <mergeCell ref="C152:G152"/>
    <mergeCell ref="C186:G186"/>
    <mergeCell ref="C157:G157"/>
    <mergeCell ref="C160:G160"/>
    <mergeCell ref="C162:G162"/>
    <mergeCell ref="C164:G164"/>
    <mergeCell ref="C167:G167"/>
    <mergeCell ref="C168:G168"/>
    <mergeCell ref="C172:G172"/>
    <mergeCell ref="C174:G174"/>
    <mergeCell ref="C177:G177"/>
    <mergeCell ref="C180:G180"/>
    <mergeCell ref="C183:G183"/>
    <mergeCell ref="C204:G204"/>
    <mergeCell ref="C205:G205"/>
    <mergeCell ref="C208:G208"/>
    <mergeCell ref="F210:G210"/>
    <mergeCell ref="C188:G188"/>
    <mergeCell ref="C190:G190"/>
    <mergeCell ref="C193:G193"/>
    <mergeCell ref="C196:G196"/>
    <mergeCell ref="C199:G199"/>
    <mergeCell ref="C201:G201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BBCD5-CC19-4ADC-870A-0E5D0107EE00}">
  <sheetPr codeName="List3">
    <outlinePr summaryBelow="0"/>
  </sheetPr>
  <dimension ref="A1:BF5000"/>
  <sheetViews>
    <sheetView workbookViewId="0">
      <pane ySplit="7" topLeftCell="A8" activePane="bottomLeft" state="frozen"/>
      <selection activeCell="C24" sqref="C24:G24"/>
      <selection pane="bottomLeft" activeCell="F5" sqref="F1:F1048576"/>
    </sheetView>
  </sheetViews>
  <sheetFormatPr defaultRowHeight="13.2" outlineLevelRow="1" x14ac:dyDescent="0.25"/>
  <cols>
    <col min="1" max="1" width="3.44140625" customWidth="1"/>
    <col min="2" max="2" width="12.6640625" style="115" customWidth="1"/>
    <col min="3" max="3" width="63.33203125" style="115" customWidth="1"/>
    <col min="4" max="4" width="4.88671875" customWidth="1"/>
    <col min="5" max="5" width="10.6640625" style="175" customWidth="1"/>
    <col min="6" max="6" width="9.88671875" style="175" customWidth="1"/>
    <col min="7" max="7" width="12.77734375" style="186" customWidth="1"/>
    <col min="8" max="11" width="0" hidden="1" customWidth="1"/>
    <col min="12" max="12" width="6.44140625" style="175" customWidth="1"/>
    <col min="13" max="13" width="8.88671875" style="186"/>
    <col min="14" max="22" width="0" hidden="1" customWidth="1"/>
    <col min="27" max="27" width="0" hidden="1" customWidth="1"/>
    <col min="29" max="39" width="0" hidden="1" customWidth="1"/>
    <col min="51" max="51" width="98.6640625" customWidth="1"/>
  </cols>
  <sheetData>
    <row r="1" spans="1:58" ht="15.75" customHeight="1" x14ac:dyDescent="0.3">
      <c r="A1" s="262" t="s">
        <v>130</v>
      </c>
      <c r="B1" s="262"/>
      <c r="C1" s="262"/>
      <c r="D1" s="262"/>
      <c r="E1" s="262"/>
      <c r="F1" s="262"/>
      <c r="G1" s="262"/>
      <c r="AE1" t="s">
        <v>131</v>
      </c>
    </row>
    <row r="2" spans="1:58" ht="25.05" customHeight="1" x14ac:dyDescent="0.25">
      <c r="A2" s="131" t="s">
        <v>7</v>
      </c>
      <c r="B2" s="49" t="s">
        <v>43</v>
      </c>
      <c r="C2" s="263" t="s">
        <v>44</v>
      </c>
      <c r="D2" s="264"/>
      <c r="E2" s="264"/>
      <c r="F2" s="264"/>
      <c r="G2" s="265"/>
      <c r="AE2" t="s">
        <v>132</v>
      </c>
    </row>
    <row r="3" spans="1:58" ht="25.05" customHeight="1" x14ac:dyDescent="0.25">
      <c r="A3" s="131" t="s">
        <v>8</v>
      </c>
      <c r="B3" s="49" t="s">
        <v>47</v>
      </c>
      <c r="C3" s="263" t="s">
        <v>48</v>
      </c>
      <c r="D3" s="264"/>
      <c r="E3" s="264"/>
      <c r="F3" s="264"/>
      <c r="G3" s="265"/>
      <c r="AA3" s="115" t="s">
        <v>132</v>
      </c>
      <c r="AE3" t="s">
        <v>133</v>
      </c>
    </row>
    <row r="4" spans="1:58" ht="25.05" customHeight="1" x14ac:dyDescent="0.25">
      <c r="A4" s="132" t="s">
        <v>9</v>
      </c>
      <c r="B4" s="133" t="s">
        <v>50</v>
      </c>
      <c r="C4" s="266" t="s">
        <v>51</v>
      </c>
      <c r="D4" s="267"/>
      <c r="E4" s="267"/>
      <c r="F4" s="267"/>
      <c r="G4" s="268"/>
      <c r="AE4" t="s">
        <v>134</v>
      </c>
    </row>
    <row r="5" spans="1:58" x14ac:dyDescent="0.25">
      <c r="D5" s="10"/>
    </row>
    <row r="6" spans="1:58" ht="39.6" x14ac:dyDescent="0.25">
      <c r="A6" s="134" t="s">
        <v>135</v>
      </c>
      <c r="B6" s="136" t="s">
        <v>136</v>
      </c>
      <c r="C6" s="136" t="s">
        <v>137</v>
      </c>
      <c r="D6" s="135" t="s">
        <v>138</v>
      </c>
      <c r="E6" s="176" t="s">
        <v>139</v>
      </c>
      <c r="F6" s="182" t="s">
        <v>140</v>
      </c>
      <c r="G6" s="187" t="s">
        <v>29</v>
      </c>
      <c r="H6" s="137" t="s">
        <v>30</v>
      </c>
      <c r="I6" s="137" t="s">
        <v>141</v>
      </c>
      <c r="J6" s="137" t="s">
        <v>31</v>
      </c>
      <c r="K6" s="137" t="s">
        <v>142</v>
      </c>
      <c r="L6" s="185" t="s">
        <v>143</v>
      </c>
      <c r="M6" s="193" t="s">
        <v>144</v>
      </c>
      <c r="N6" s="137" t="s">
        <v>145</v>
      </c>
      <c r="O6" s="137" t="s">
        <v>146</v>
      </c>
      <c r="P6" s="137" t="s">
        <v>147</v>
      </c>
      <c r="Q6" s="137" t="s">
        <v>148</v>
      </c>
      <c r="R6" s="137" t="s">
        <v>149</v>
      </c>
      <c r="S6" s="137" t="s">
        <v>150</v>
      </c>
      <c r="T6" s="137" t="s">
        <v>151</v>
      </c>
      <c r="U6" s="137" t="s">
        <v>152</v>
      </c>
      <c r="V6" s="137" t="s">
        <v>153</v>
      </c>
    </row>
    <row r="7" spans="1:58" hidden="1" x14ac:dyDescent="0.25">
      <c r="A7" s="3"/>
      <c r="B7" s="4"/>
      <c r="C7" s="4"/>
      <c r="D7" s="6"/>
      <c r="E7" s="177"/>
      <c r="F7" s="177"/>
      <c r="G7" s="188"/>
      <c r="H7" s="139"/>
      <c r="I7" s="139"/>
      <c r="J7" s="139"/>
      <c r="K7" s="139"/>
      <c r="L7" s="177"/>
      <c r="M7" s="188"/>
      <c r="N7" s="139"/>
      <c r="O7" s="139"/>
      <c r="P7" s="139"/>
      <c r="Q7" s="139"/>
      <c r="R7" s="139"/>
      <c r="S7" s="139"/>
      <c r="T7" s="139"/>
      <c r="U7" s="139"/>
      <c r="V7" s="139"/>
    </row>
    <row r="8" spans="1:58" x14ac:dyDescent="0.25">
      <c r="A8" s="148" t="s">
        <v>154</v>
      </c>
      <c r="B8" s="149" t="s">
        <v>68</v>
      </c>
      <c r="C8" s="160" t="s">
        <v>69</v>
      </c>
      <c r="D8" s="150"/>
      <c r="E8" s="178"/>
      <c r="F8" s="178"/>
      <c r="G8" s="189">
        <f>SUMIF(AE9:AE14,"&lt;&gt;NOR",G9:G14)</f>
        <v>0</v>
      </c>
      <c r="H8" s="151"/>
      <c r="I8" s="151">
        <f>SUM(I9:I14)</f>
        <v>0</v>
      </c>
      <c r="J8" s="151"/>
      <c r="K8" s="151">
        <f>SUM(K9:K14)</f>
        <v>0</v>
      </c>
      <c r="L8" s="178"/>
      <c r="M8" s="189">
        <f>SUM(M9:M14)</f>
        <v>0</v>
      </c>
      <c r="N8" s="151"/>
      <c r="O8" s="151">
        <f>SUM(O9:O14)</f>
        <v>0</v>
      </c>
      <c r="P8" s="151"/>
      <c r="Q8" s="151">
        <f>SUM(Q9:Q14)</f>
        <v>0</v>
      </c>
      <c r="R8" s="152"/>
      <c r="S8" s="147"/>
      <c r="T8" s="147">
        <f>SUM(T9:T14)</f>
        <v>0</v>
      </c>
      <c r="U8" s="147"/>
      <c r="V8" s="147"/>
      <c r="AE8" t="s">
        <v>155</v>
      </c>
    </row>
    <row r="9" spans="1:58" ht="30.6" outlineLevel="1" x14ac:dyDescent="0.25">
      <c r="A9" s="153">
        <v>1</v>
      </c>
      <c r="B9" s="154" t="s">
        <v>322</v>
      </c>
      <c r="C9" s="161" t="s">
        <v>323</v>
      </c>
      <c r="D9" s="155" t="s">
        <v>221</v>
      </c>
      <c r="E9" s="179">
        <v>12</v>
      </c>
      <c r="F9" s="183"/>
      <c r="G9" s="190">
        <f>ROUND(E9*F9,2)</f>
        <v>0</v>
      </c>
      <c r="H9" s="156"/>
      <c r="I9" s="157">
        <f>ROUND(E9*H9,2)</f>
        <v>0</v>
      </c>
      <c r="J9" s="156"/>
      <c r="K9" s="157">
        <f>ROUND(E9*J9,2)</f>
        <v>0</v>
      </c>
      <c r="L9" s="179">
        <v>21</v>
      </c>
      <c r="M9" s="190">
        <f>G9*(1+L9/100)</f>
        <v>0</v>
      </c>
      <c r="N9" s="157">
        <v>4.0000000000000003E-5</v>
      </c>
      <c r="O9" s="157">
        <f>ROUND(E9*N9,2)</f>
        <v>0</v>
      </c>
      <c r="P9" s="157">
        <v>0</v>
      </c>
      <c r="Q9" s="157">
        <f>ROUND(E9*P9,2)</f>
        <v>0</v>
      </c>
      <c r="R9" s="158" t="s">
        <v>159</v>
      </c>
      <c r="S9" s="145">
        <v>0</v>
      </c>
      <c r="T9" s="145">
        <f>ROUND(E9*S9,2)</f>
        <v>0</v>
      </c>
      <c r="U9" s="145"/>
      <c r="V9" s="145" t="s">
        <v>175</v>
      </c>
      <c r="W9" s="138"/>
      <c r="X9" s="138"/>
      <c r="Y9" s="138"/>
      <c r="Z9" s="138"/>
      <c r="AA9" s="138"/>
      <c r="AB9" s="138"/>
      <c r="AC9" s="138"/>
      <c r="AD9" s="138"/>
      <c r="AE9" s="138" t="s">
        <v>176</v>
      </c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</row>
    <row r="10" spans="1:58" outlineLevel="1" x14ac:dyDescent="0.25">
      <c r="A10" s="143"/>
      <c r="B10" s="144"/>
      <c r="C10" s="254"/>
      <c r="D10" s="255"/>
      <c r="E10" s="255"/>
      <c r="F10" s="255"/>
      <c r="G10" s="255"/>
      <c r="H10" s="145"/>
      <c r="I10" s="145"/>
      <c r="J10" s="145"/>
      <c r="K10" s="145"/>
      <c r="L10" s="184"/>
      <c r="M10" s="191"/>
      <c r="N10" s="145"/>
      <c r="O10" s="145"/>
      <c r="P10" s="145"/>
      <c r="Q10" s="145"/>
      <c r="R10" s="145"/>
      <c r="S10" s="145"/>
      <c r="T10" s="145"/>
      <c r="U10" s="145"/>
      <c r="V10" s="145"/>
      <c r="W10" s="138"/>
      <c r="X10" s="138"/>
      <c r="Y10" s="138"/>
      <c r="Z10" s="138"/>
      <c r="AA10" s="138"/>
      <c r="AB10" s="138"/>
      <c r="AC10" s="138"/>
      <c r="AD10" s="138"/>
      <c r="AE10" s="138" t="s">
        <v>162</v>
      </c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</row>
    <row r="11" spans="1:58" ht="30.6" outlineLevel="1" x14ac:dyDescent="0.25">
      <c r="A11" s="153">
        <v>2</v>
      </c>
      <c r="B11" s="154" t="s">
        <v>324</v>
      </c>
      <c r="C11" s="161" t="s">
        <v>325</v>
      </c>
      <c r="D11" s="155" t="s">
        <v>221</v>
      </c>
      <c r="E11" s="179">
        <v>5</v>
      </c>
      <c r="F11" s="183"/>
      <c r="G11" s="190">
        <f>ROUND(E11*F11,2)</f>
        <v>0</v>
      </c>
      <c r="H11" s="156"/>
      <c r="I11" s="157">
        <f>ROUND(E11*H11,2)</f>
        <v>0</v>
      </c>
      <c r="J11" s="156"/>
      <c r="K11" s="157">
        <f>ROUND(E11*J11,2)</f>
        <v>0</v>
      </c>
      <c r="L11" s="179">
        <v>21</v>
      </c>
      <c r="M11" s="190">
        <f>G11*(1+L11/100)</f>
        <v>0</v>
      </c>
      <c r="N11" s="157">
        <v>9.0000000000000006E-5</v>
      </c>
      <c r="O11" s="157">
        <f>ROUND(E11*N11,2)</f>
        <v>0</v>
      </c>
      <c r="P11" s="157">
        <v>0</v>
      </c>
      <c r="Q11" s="157">
        <f>ROUND(E11*P11,2)</f>
        <v>0</v>
      </c>
      <c r="R11" s="158" t="s">
        <v>159</v>
      </c>
      <c r="S11" s="145">
        <v>0</v>
      </c>
      <c r="T11" s="145">
        <f>ROUND(E11*S11,2)</f>
        <v>0</v>
      </c>
      <c r="U11" s="145"/>
      <c r="V11" s="145" t="s">
        <v>175</v>
      </c>
      <c r="W11" s="138"/>
      <c r="X11" s="138"/>
      <c r="Y11" s="138"/>
      <c r="Z11" s="138"/>
      <c r="AA11" s="138"/>
      <c r="AB11" s="138"/>
      <c r="AC11" s="138"/>
      <c r="AD11" s="138"/>
      <c r="AE11" s="138" t="s">
        <v>176</v>
      </c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</row>
    <row r="12" spans="1:58" outlineLevel="1" x14ac:dyDescent="0.25">
      <c r="A12" s="143"/>
      <c r="B12" s="144"/>
      <c r="C12" s="254"/>
      <c r="D12" s="255"/>
      <c r="E12" s="255"/>
      <c r="F12" s="255"/>
      <c r="G12" s="255"/>
      <c r="H12" s="145"/>
      <c r="I12" s="145"/>
      <c r="J12" s="145"/>
      <c r="K12" s="145"/>
      <c r="L12" s="184"/>
      <c r="M12" s="191"/>
      <c r="N12" s="145"/>
      <c r="O12" s="145"/>
      <c r="P12" s="145"/>
      <c r="Q12" s="145"/>
      <c r="R12" s="145"/>
      <c r="S12" s="145"/>
      <c r="T12" s="145"/>
      <c r="U12" s="145"/>
      <c r="V12" s="145"/>
      <c r="W12" s="138"/>
      <c r="X12" s="138"/>
      <c r="Y12" s="138"/>
      <c r="Z12" s="138"/>
      <c r="AA12" s="138"/>
      <c r="AB12" s="138"/>
      <c r="AC12" s="138"/>
      <c r="AD12" s="138"/>
      <c r="AE12" s="138" t="s">
        <v>162</v>
      </c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</row>
    <row r="13" spans="1:58" ht="30.6" outlineLevel="1" x14ac:dyDescent="0.25">
      <c r="A13" s="153">
        <v>3</v>
      </c>
      <c r="B13" s="154" t="s">
        <v>326</v>
      </c>
      <c r="C13" s="161" t="s">
        <v>327</v>
      </c>
      <c r="D13" s="155" t="s">
        <v>221</v>
      </c>
      <c r="E13" s="179">
        <v>6</v>
      </c>
      <c r="F13" s="183"/>
      <c r="G13" s="190">
        <f>ROUND(E13*F13,2)</f>
        <v>0</v>
      </c>
      <c r="H13" s="156"/>
      <c r="I13" s="157">
        <f>ROUND(E13*H13,2)</f>
        <v>0</v>
      </c>
      <c r="J13" s="156"/>
      <c r="K13" s="157">
        <f>ROUND(E13*J13,2)</f>
        <v>0</v>
      </c>
      <c r="L13" s="179">
        <v>21</v>
      </c>
      <c r="M13" s="190">
        <f>G13*(1+L13/100)</f>
        <v>0</v>
      </c>
      <c r="N13" s="157">
        <v>3.0000000000000001E-5</v>
      </c>
      <c r="O13" s="157">
        <f>ROUND(E13*N13,2)</f>
        <v>0</v>
      </c>
      <c r="P13" s="157">
        <v>0</v>
      </c>
      <c r="Q13" s="157">
        <f>ROUND(E13*P13,2)</f>
        <v>0</v>
      </c>
      <c r="R13" s="158" t="s">
        <v>159</v>
      </c>
      <c r="S13" s="145">
        <v>0</v>
      </c>
      <c r="T13" s="145">
        <f>ROUND(E13*S13,2)</f>
        <v>0</v>
      </c>
      <c r="U13" s="145"/>
      <c r="V13" s="145" t="s">
        <v>175</v>
      </c>
      <c r="W13" s="138"/>
      <c r="X13" s="138"/>
      <c r="Y13" s="138"/>
      <c r="Z13" s="138"/>
      <c r="AA13" s="138"/>
      <c r="AB13" s="138"/>
      <c r="AC13" s="138"/>
      <c r="AD13" s="138"/>
      <c r="AE13" s="138" t="s">
        <v>176</v>
      </c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</row>
    <row r="14" spans="1:58" outlineLevel="1" x14ac:dyDescent="0.25">
      <c r="A14" s="143"/>
      <c r="B14" s="144"/>
      <c r="C14" s="254"/>
      <c r="D14" s="255"/>
      <c r="E14" s="255"/>
      <c r="F14" s="255"/>
      <c r="G14" s="255"/>
      <c r="H14" s="145"/>
      <c r="I14" s="145"/>
      <c r="J14" s="145"/>
      <c r="K14" s="145"/>
      <c r="L14" s="184"/>
      <c r="M14" s="191"/>
      <c r="N14" s="145"/>
      <c r="O14" s="145"/>
      <c r="P14" s="145"/>
      <c r="Q14" s="145"/>
      <c r="R14" s="145"/>
      <c r="S14" s="145"/>
      <c r="T14" s="145"/>
      <c r="U14" s="145"/>
      <c r="V14" s="145"/>
      <c r="W14" s="138"/>
      <c r="X14" s="138"/>
      <c r="Y14" s="138"/>
      <c r="Z14" s="138"/>
      <c r="AA14" s="138"/>
      <c r="AB14" s="138"/>
      <c r="AC14" s="138"/>
      <c r="AD14" s="138"/>
      <c r="AE14" s="138" t="s">
        <v>162</v>
      </c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</row>
    <row r="15" spans="1:58" x14ac:dyDescent="0.25">
      <c r="A15" s="148" t="s">
        <v>154</v>
      </c>
      <c r="B15" s="149" t="s">
        <v>86</v>
      </c>
      <c r="C15" s="160" t="s">
        <v>87</v>
      </c>
      <c r="D15" s="150"/>
      <c r="E15" s="178"/>
      <c r="F15" s="178"/>
      <c r="G15" s="189">
        <f>SUMIF(AE16:AE17,"&lt;&gt;NOR",G16:G17)</f>
        <v>0</v>
      </c>
      <c r="H15" s="151"/>
      <c r="I15" s="151">
        <f>SUM(I16:I17)</f>
        <v>0</v>
      </c>
      <c r="J15" s="151"/>
      <c r="K15" s="151">
        <f>SUM(K16:K17)</f>
        <v>0</v>
      </c>
      <c r="L15" s="178"/>
      <c r="M15" s="189">
        <f>SUM(M16:M17)</f>
        <v>0</v>
      </c>
      <c r="N15" s="151"/>
      <c r="O15" s="151">
        <f>SUM(O16:O17)</f>
        <v>10.28</v>
      </c>
      <c r="P15" s="151"/>
      <c r="Q15" s="151">
        <f>SUM(Q16:Q17)</f>
        <v>0</v>
      </c>
      <c r="R15" s="152"/>
      <c r="S15" s="147"/>
      <c r="T15" s="147">
        <f>SUM(T16:T17)</f>
        <v>0</v>
      </c>
      <c r="U15" s="147"/>
      <c r="V15" s="147"/>
      <c r="AE15" t="s">
        <v>155</v>
      </c>
    </row>
    <row r="16" spans="1:58" ht="20.399999999999999" outlineLevel="1" x14ac:dyDescent="0.25">
      <c r="A16" s="153">
        <v>4</v>
      </c>
      <c r="B16" s="154" t="s">
        <v>328</v>
      </c>
      <c r="C16" s="161" t="s">
        <v>507</v>
      </c>
      <c r="D16" s="155" t="s">
        <v>311</v>
      </c>
      <c r="E16" s="179">
        <v>38</v>
      </c>
      <c r="F16" s="183"/>
      <c r="G16" s="190">
        <f>ROUND(E16*F16,2)</f>
        <v>0</v>
      </c>
      <c r="H16" s="156"/>
      <c r="I16" s="157">
        <f>ROUND(E16*H16,2)</f>
        <v>0</v>
      </c>
      <c r="J16" s="156"/>
      <c r="K16" s="157">
        <f>ROUND(E16*J16,2)</f>
        <v>0</v>
      </c>
      <c r="L16" s="179">
        <v>21</v>
      </c>
      <c r="M16" s="190">
        <f>G16*(1+L16/100)</f>
        <v>0</v>
      </c>
      <c r="N16" s="157">
        <v>0.27062000000000003</v>
      </c>
      <c r="O16" s="157">
        <f>ROUND(E16*N16,2)</f>
        <v>10.28</v>
      </c>
      <c r="P16" s="157">
        <v>0</v>
      </c>
      <c r="Q16" s="157">
        <f>ROUND(E16*P16,2)</f>
        <v>0</v>
      </c>
      <c r="R16" s="158" t="s">
        <v>251</v>
      </c>
      <c r="S16" s="145">
        <v>0</v>
      </c>
      <c r="T16" s="145">
        <f>ROUND(E16*S16,2)</f>
        <v>0</v>
      </c>
      <c r="U16" s="145"/>
      <c r="V16" s="145" t="s">
        <v>165</v>
      </c>
      <c r="W16" s="138"/>
      <c r="X16" s="138"/>
      <c r="Y16" s="138"/>
      <c r="Z16" s="138"/>
      <c r="AA16" s="138"/>
      <c r="AB16" s="138"/>
      <c r="AC16" s="138"/>
      <c r="AD16" s="138"/>
      <c r="AE16" s="138" t="s">
        <v>166</v>
      </c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</row>
    <row r="17" spans="1:58" ht="20.399999999999999" outlineLevel="1" x14ac:dyDescent="0.25">
      <c r="A17" s="153" t="s">
        <v>510</v>
      </c>
      <c r="B17" s="154" t="s">
        <v>508</v>
      </c>
      <c r="C17" s="161" t="s">
        <v>509</v>
      </c>
      <c r="D17" s="155" t="s">
        <v>333</v>
      </c>
      <c r="E17" s="179">
        <v>1</v>
      </c>
      <c r="F17" s="183"/>
      <c r="G17" s="190">
        <f>ROUND(E17*F17,2)</f>
        <v>0</v>
      </c>
      <c r="H17" s="156"/>
      <c r="I17" s="157">
        <f>ROUND(E17*H17,2)</f>
        <v>0</v>
      </c>
      <c r="J17" s="156"/>
      <c r="K17" s="157">
        <f>ROUND(E17*J17,2)</f>
        <v>0</v>
      </c>
      <c r="L17" s="179">
        <v>21</v>
      </c>
      <c r="M17" s="190">
        <f>G17*(1+L17/100)</f>
        <v>0</v>
      </c>
      <c r="N17" s="145"/>
      <c r="O17" s="145"/>
      <c r="P17" s="145"/>
      <c r="Q17" s="145"/>
      <c r="R17" s="145"/>
      <c r="S17" s="145"/>
      <c r="T17" s="145"/>
      <c r="U17" s="145"/>
      <c r="V17" s="145"/>
      <c r="W17" s="138"/>
      <c r="X17" s="138"/>
      <c r="Y17" s="138"/>
      <c r="Z17" s="138"/>
      <c r="AA17" s="138"/>
      <c r="AB17" s="138"/>
      <c r="AC17" s="138"/>
      <c r="AD17" s="138"/>
      <c r="AE17" s="138" t="s">
        <v>162</v>
      </c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</row>
    <row r="18" spans="1:58" x14ac:dyDescent="0.25">
      <c r="A18" s="148" t="s">
        <v>154</v>
      </c>
      <c r="B18" s="149" t="s">
        <v>104</v>
      </c>
      <c r="C18" s="160" t="s">
        <v>105</v>
      </c>
      <c r="D18" s="150"/>
      <c r="E18" s="178"/>
      <c r="F18" s="178"/>
      <c r="G18" s="189">
        <f>SUMIF(AE19:AE20,"&lt;&gt;NOR",G19:G20)</f>
        <v>0</v>
      </c>
      <c r="H18" s="151"/>
      <c r="I18" s="151">
        <f>SUM(I19:I20)</f>
        <v>0</v>
      </c>
      <c r="J18" s="151"/>
      <c r="K18" s="151">
        <f>SUM(K19:K20)</f>
        <v>0</v>
      </c>
      <c r="L18" s="178"/>
      <c r="M18" s="189">
        <f>SUM(M19:M20)</f>
        <v>0</v>
      </c>
      <c r="N18" s="151"/>
      <c r="O18" s="151">
        <f>SUM(O19:O20)</f>
        <v>1.4</v>
      </c>
      <c r="P18" s="151"/>
      <c r="Q18" s="151">
        <f>SUM(Q19:Q20)</f>
        <v>0</v>
      </c>
      <c r="R18" s="152"/>
      <c r="S18" s="147"/>
      <c r="T18" s="147">
        <f>SUM(T19:T20)</f>
        <v>0</v>
      </c>
      <c r="U18" s="147"/>
      <c r="V18" s="147"/>
      <c r="AE18" t="s">
        <v>155</v>
      </c>
    </row>
    <row r="19" spans="1:58" ht="20.399999999999999" outlineLevel="1" x14ac:dyDescent="0.25">
      <c r="A19" s="153">
        <v>5</v>
      </c>
      <c r="B19" s="154" t="s">
        <v>329</v>
      </c>
      <c r="C19" s="161" t="s">
        <v>330</v>
      </c>
      <c r="D19" s="155"/>
      <c r="E19" s="179">
        <v>36</v>
      </c>
      <c r="F19" s="183"/>
      <c r="G19" s="190">
        <f>ROUND(E19*F19,2)</f>
        <v>0</v>
      </c>
      <c r="H19" s="156"/>
      <c r="I19" s="157">
        <f>ROUND(E19*H19,2)</f>
        <v>0</v>
      </c>
      <c r="J19" s="156"/>
      <c r="K19" s="157">
        <f>ROUND(E19*J19,2)</f>
        <v>0</v>
      </c>
      <c r="L19" s="179">
        <v>21</v>
      </c>
      <c r="M19" s="190">
        <f>G19*(1+L19/100)</f>
        <v>0</v>
      </c>
      <c r="N19" s="157">
        <v>3.8850000000000003E-2</v>
      </c>
      <c r="O19" s="157">
        <f>ROUND(E19*N19,2)</f>
        <v>1.4</v>
      </c>
      <c r="P19" s="157">
        <v>0</v>
      </c>
      <c r="Q19" s="157">
        <f>ROUND(E19*P19,2)</f>
        <v>0</v>
      </c>
      <c r="R19" s="158" t="s">
        <v>251</v>
      </c>
      <c r="S19" s="145">
        <v>0</v>
      </c>
      <c r="T19" s="145">
        <f>ROUND(E19*S19,2)</f>
        <v>0</v>
      </c>
      <c r="U19" s="145"/>
      <c r="V19" s="145" t="s">
        <v>165</v>
      </c>
      <c r="W19" s="138"/>
      <c r="X19" s="138"/>
      <c r="Y19" s="138"/>
      <c r="Z19" s="138"/>
      <c r="AA19" s="138"/>
      <c r="AB19" s="138"/>
      <c r="AC19" s="138"/>
      <c r="AD19" s="138"/>
      <c r="AE19" s="138" t="s">
        <v>166</v>
      </c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</row>
    <row r="20" spans="1:58" outlineLevel="1" x14ac:dyDescent="0.25">
      <c r="A20" s="143"/>
      <c r="B20" s="144"/>
      <c r="C20" s="254"/>
      <c r="D20" s="255"/>
      <c r="E20" s="255"/>
      <c r="F20" s="255"/>
      <c r="G20" s="255"/>
      <c r="H20" s="145"/>
      <c r="I20" s="145"/>
      <c r="J20" s="145"/>
      <c r="K20" s="145"/>
      <c r="L20" s="184"/>
      <c r="M20" s="191"/>
      <c r="N20" s="145"/>
      <c r="O20" s="145"/>
      <c r="P20" s="145"/>
      <c r="Q20" s="145"/>
      <c r="R20" s="145"/>
      <c r="S20" s="145"/>
      <c r="T20" s="145"/>
      <c r="U20" s="145"/>
      <c r="V20" s="145"/>
      <c r="W20" s="138"/>
      <c r="X20" s="138"/>
      <c r="Y20" s="138"/>
      <c r="Z20" s="138"/>
      <c r="AA20" s="138"/>
      <c r="AB20" s="138"/>
      <c r="AC20" s="138"/>
      <c r="AD20" s="138"/>
      <c r="AE20" s="138" t="s">
        <v>162</v>
      </c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</row>
    <row r="21" spans="1:58" x14ac:dyDescent="0.25">
      <c r="A21" s="148" t="s">
        <v>154</v>
      </c>
      <c r="B21" s="149" t="s">
        <v>106</v>
      </c>
      <c r="C21" s="160" t="s">
        <v>107</v>
      </c>
      <c r="D21" s="150"/>
      <c r="E21" s="178"/>
      <c r="F21" s="178"/>
      <c r="G21" s="189">
        <f>SUMIF(AE22:AE24,"&lt;&gt;NOR",G22:G24)</f>
        <v>0</v>
      </c>
      <c r="H21" s="151"/>
      <c r="I21" s="151">
        <f>SUM(I22:I24)</f>
        <v>0</v>
      </c>
      <c r="J21" s="151"/>
      <c r="K21" s="151">
        <f>SUM(K22:K24)</f>
        <v>0</v>
      </c>
      <c r="L21" s="178"/>
      <c r="M21" s="189">
        <f>SUM(M22:M24)</f>
        <v>0</v>
      </c>
      <c r="N21" s="151"/>
      <c r="O21" s="151">
        <f>SUM(O22:O24)</f>
        <v>0</v>
      </c>
      <c r="P21" s="151"/>
      <c r="Q21" s="151">
        <f>SUM(Q22:Q24)</f>
        <v>0</v>
      </c>
      <c r="R21" s="152"/>
      <c r="S21" s="147"/>
      <c r="T21" s="147">
        <f>SUM(T22:T24)</f>
        <v>0.28999999999999998</v>
      </c>
      <c r="U21" s="147"/>
      <c r="V21" s="147"/>
      <c r="AE21" t="s">
        <v>155</v>
      </c>
    </row>
    <row r="22" spans="1:58" outlineLevel="1" x14ac:dyDescent="0.25">
      <c r="A22" s="153">
        <v>6</v>
      </c>
      <c r="B22" s="154" t="s">
        <v>331</v>
      </c>
      <c r="C22" s="161" t="s">
        <v>332</v>
      </c>
      <c r="D22" s="155" t="s">
        <v>333</v>
      </c>
      <c r="E22" s="179">
        <v>1</v>
      </c>
      <c r="F22" s="183"/>
      <c r="G22" s="190">
        <f>ROUND(E22*F22,2)</f>
        <v>0</v>
      </c>
      <c r="H22" s="156"/>
      <c r="I22" s="157">
        <f>ROUND(E22*H22,2)</f>
        <v>0</v>
      </c>
      <c r="J22" s="156"/>
      <c r="K22" s="157">
        <f>ROUND(E22*J22,2)</f>
        <v>0</v>
      </c>
      <c r="L22" s="179">
        <v>21</v>
      </c>
      <c r="M22" s="190">
        <f>G22*(1+L22/100)</f>
        <v>0</v>
      </c>
      <c r="N22" s="157">
        <v>1.7799999999999999E-3</v>
      </c>
      <c r="O22" s="157">
        <f>ROUND(E22*N22,2)</f>
        <v>0</v>
      </c>
      <c r="P22" s="157">
        <v>0</v>
      </c>
      <c r="Q22" s="157">
        <f>ROUND(E22*P22,2)</f>
        <v>0</v>
      </c>
      <c r="R22" s="158" t="s">
        <v>251</v>
      </c>
      <c r="S22" s="145">
        <v>0.28999999999999998</v>
      </c>
      <c r="T22" s="145">
        <f>ROUND(E22*S22,2)</f>
        <v>0.28999999999999998</v>
      </c>
      <c r="U22" s="145"/>
      <c r="V22" s="145" t="s">
        <v>160</v>
      </c>
      <c r="W22" s="138"/>
      <c r="X22" s="138"/>
      <c r="Y22" s="138"/>
      <c r="Z22" s="138"/>
      <c r="AA22" s="138"/>
      <c r="AB22" s="138"/>
      <c r="AC22" s="138"/>
      <c r="AD22" s="138"/>
      <c r="AE22" s="138" t="s">
        <v>161</v>
      </c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</row>
    <row r="23" spans="1:58" ht="21" outlineLevel="1" x14ac:dyDescent="0.25">
      <c r="A23" s="143"/>
      <c r="B23" s="144"/>
      <c r="C23" s="258" t="s">
        <v>334</v>
      </c>
      <c r="D23" s="259"/>
      <c r="E23" s="259"/>
      <c r="F23" s="259"/>
      <c r="G23" s="259"/>
      <c r="H23" s="145"/>
      <c r="I23" s="145"/>
      <c r="J23" s="145"/>
      <c r="K23" s="145"/>
      <c r="L23" s="184"/>
      <c r="M23" s="191"/>
      <c r="N23" s="145"/>
      <c r="O23" s="145"/>
      <c r="P23" s="145"/>
      <c r="Q23" s="145"/>
      <c r="R23" s="145"/>
      <c r="S23" s="145"/>
      <c r="T23" s="145"/>
      <c r="U23" s="145"/>
      <c r="V23" s="145"/>
      <c r="W23" s="138"/>
      <c r="X23" s="138"/>
      <c r="Y23" s="138"/>
      <c r="Z23" s="138"/>
      <c r="AA23" s="138"/>
      <c r="AB23" s="138"/>
      <c r="AC23" s="138"/>
      <c r="AD23" s="138"/>
      <c r="AE23" s="138" t="s">
        <v>274</v>
      </c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59" t="str">
        <f>C23</f>
        <v>Dodávka a montáž zaústění svodu do kanalizace včetně objímek a správkové barvy. Barva hnědá, šedá, antracitová, včetně objímek a zednické výpomoci.</v>
      </c>
      <c r="AZ23" s="138"/>
      <c r="BA23" s="138"/>
      <c r="BB23" s="138"/>
      <c r="BC23" s="138"/>
      <c r="BD23" s="138"/>
      <c r="BE23" s="138"/>
      <c r="BF23" s="138"/>
    </row>
    <row r="24" spans="1:58" outlineLevel="1" x14ac:dyDescent="0.25">
      <c r="A24" s="143"/>
      <c r="B24" s="144"/>
      <c r="C24" s="252"/>
      <c r="D24" s="253"/>
      <c r="E24" s="253"/>
      <c r="F24" s="253"/>
      <c r="G24" s="253"/>
      <c r="H24" s="145"/>
      <c r="I24" s="145"/>
      <c r="J24" s="145"/>
      <c r="K24" s="145"/>
      <c r="L24" s="184"/>
      <c r="M24" s="191"/>
      <c r="N24" s="145"/>
      <c r="O24" s="145"/>
      <c r="P24" s="145"/>
      <c r="Q24" s="145"/>
      <c r="R24" s="145"/>
      <c r="S24" s="145"/>
      <c r="T24" s="145"/>
      <c r="U24" s="145"/>
      <c r="V24" s="145"/>
      <c r="W24" s="138"/>
      <c r="X24" s="138"/>
      <c r="Y24" s="138"/>
      <c r="Z24" s="138"/>
      <c r="AA24" s="138"/>
      <c r="AB24" s="138"/>
      <c r="AC24" s="138"/>
      <c r="AD24" s="138"/>
      <c r="AE24" s="138" t="s">
        <v>162</v>
      </c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</row>
    <row r="25" spans="1:58" x14ac:dyDescent="0.25">
      <c r="A25" s="148" t="s">
        <v>154</v>
      </c>
      <c r="B25" s="149" t="s">
        <v>116</v>
      </c>
      <c r="C25" s="160" t="s">
        <v>117</v>
      </c>
      <c r="D25" s="150"/>
      <c r="E25" s="178"/>
      <c r="F25" s="178"/>
      <c r="G25" s="189">
        <f>SUMIF(AE26:AE91,"&lt;&gt;NOR",G26:G91)</f>
        <v>0</v>
      </c>
      <c r="H25" s="151"/>
      <c r="I25" s="151">
        <f>SUM(I26:I91)</f>
        <v>0</v>
      </c>
      <c r="J25" s="151"/>
      <c r="K25" s="151">
        <f>SUM(K26:K91)</f>
        <v>0</v>
      </c>
      <c r="L25" s="178"/>
      <c r="M25" s="189">
        <f>SUM(M26:M91)</f>
        <v>0</v>
      </c>
      <c r="N25" s="151"/>
      <c r="O25" s="151">
        <f>SUM(O26:O91)</f>
        <v>0.17</v>
      </c>
      <c r="P25" s="151"/>
      <c r="Q25" s="151">
        <f>SUM(Q26:Q91)</f>
        <v>0</v>
      </c>
      <c r="R25" s="152"/>
      <c r="S25" s="147"/>
      <c r="T25" s="147">
        <f>SUM(T26:T91)</f>
        <v>64.959999999999994</v>
      </c>
      <c r="U25" s="147"/>
      <c r="V25" s="147"/>
      <c r="AE25" t="s">
        <v>155</v>
      </c>
    </row>
    <row r="26" spans="1:58" outlineLevel="1" x14ac:dyDescent="0.25">
      <c r="A26" s="153">
        <v>7</v>
      </c>
      <c r="B26" s="154" t="s">
        <v>335</v>
      </c>
      <c r="C26" s="161" t="s">
        <v>336</v>
      </c>
      <c r="D26" s="155" t="s">
        <v>221</v>
      </c>
      <c r="E26" s="179">
        <v>5</v>
      </c>
      <c r="F26" s="183"/>
      <c r="G26" s="190">
        <f>ROUND(E26*F26,2)</f>
        <v>0</v>
      </c>
      <c r="H26" s="156"/>
      <c r="I26" s="157">
        <f>ROUND(E26*H26,2)</f>
        <v>0</v>
      </c>
      <c r="J26" s="156"/>
      <c r="K26" s="157">
        <f>ROUND(E26*J26,2)</f>
        <v>0</v>
      </c>
      <c r="L26" s="179">
        <v>21</v>
      </c>
      <c r="M26" s="190">
        <f>G26*(1+L26/100)</f>
        <v>0</v>
      </c>
      <c r="N26" s="157">
        <v>0</v>
      </c>
      <c r="O26" s="157">
        <f>ROUND(E26*N26,2)</f>
        <v>0</v>
      </c>
      <c r="P26" s="157">
        <v>0</v>
      </c>
      <c r="Q26" s="157">
        <f>ROUND(E26*P26,2)</f>
        <v>0</v>
      </c>
      <c r="R26" s="158" t="s">
        <v>159</v>
      </c>
      <c r="S26" s="145">
        <v>0.14130000000000001</v>
      </c>
      <c r="T26" s="145">
        <f>ROUND(E26*S26,2)</f>
        <v>0.71</v>
      </c>
      <c r="U26" s="145"/>
      <c r="V26" s="145" t="s">
        <v>160</v>
      </c>
      <c r="W26" s="138"/>
      <c r="X26" s="138"/>
      <c r="Y26" s="138"/>
      <c r="Z26" s="138"/>
      <c r="AA26" s="138"/>
      <c r="AB26" s="138"/>
      <c r="AC26" s="138"/>
      <c r="AD26" s="138"/>
      <c r="AE26" s="138" t="s">
        <v>161</v>
      </c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</row>
    <row r="27" spans="1:58" outlineLevel="1" x14ac:dyDescent="0.25">
      <c r="A27" s="143"/>
      <c r="B27" s="144"/>
      <c r="C27" s="254"/>
      <c r="D27" s="255"/>
      <c r="E27" s="255"/>
      <c r="F27" s="255"/>
      <c r="G27" s="255"/>
      <c r="H27" s="145"/>
      <c r="I27" s="145"/>
      <c r="J27" s="145"/>
      <c r="K27" s="145"/>
      <c r="L27" s="184"/>
      <c r="M27" s="191"/>
      <c r="N27" s="145"/>
      <c r="O27" s="145"/>
      <c r="P27" s="145"/>
      <c r="Q27" s="145"/>
      <c r="R27" s="145"/>
      <c r="S27" s="145"/>
      <c r="T27" s="145"/>
      <c r="U27" s="145"/>
      <c r="V27" s="145"/>
      <c r="W27" s="138"/>
      <c r="X27" s="138"/>
      <c r="Y27" s="138"/>
      <c r="Z27" s="138"/>
      <c r="AA27" s="138"/>
      <c r="AB27" s="138"/>
      <c r="AC27" s="138"/>
      <c r="AD27" s="138"/>
      <c r="AE27" s="138" t="s">
        <v>162</v>
      </c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</row>
    <row r="28" spans="1:58" ht="20.399999999999999" outlineLevel="1" x14ac:dyDescent="0.25">
      <c r="A28" s="153">
        <v>8</v>
      </c>
      <c r="B28" s="154" t="s">
        <v>337</v>
      </c>
      <c r="C28" s="161" t="s">
        <v>338</v>
      </c>
      <c r="D28" s="155" t="s">
        <v>221</v>
      </c>
      <c r="E28" s="179">
        <v>5</v>
      </c>
      <c r="F28" s="183"/>
      <c r="G28" s="190">
        <f>ROUND(E28*F28,2)</f>
        <v>0</v>
      </c>
      <c r="H28" s="156"/>
      <c r="I28" s="157">
        <f>ROUND(E28*H28,2)</f>
        <v>0</v>
      </c>
      <c r="J28" s="156"/>
      <c r="K28" s="157">
        <f>ROUND(E28*J28,2)</f>
        <v>0</v>
      </c>
      <c r="L28" s="179">
        <v>21</v>
      </c>
      <c r="M28" s="190">
        <f>G28*(1+L28/100)</f>
        <v>0</v>
      </c>
      <c r="N28" s="157">
        <v>9.0000000000000006E-5</v>
      </c>
      <c r="O28" s="157">
        <f>ROUND(E28*N28,2)</f>
        <v>0</v>
      </c>
      <c r="P28" s="157">
        <v>0</v>
      </c>
      <c r="Q28" s="157">
        <f>ROUND(E28*P28,2)</f>
        <v>0</v>
      </c>
      <c r="R28" s="158" t="s">
        <v>159</v>
      </c>
      <c r="S28" s="145">
        <v>0.25</v>
      </c>
      <c r="T28" s="145">
        <f>ROUND(E28*S28,2)</f>
        <v>1.25</v>
      </c>
      <c r="U28" s="145"/>
      <c r="V28" s="145" t="s">
        <v>160</v>
      </c>
      <c r="W28" s="138"/>
      <c r="X28" s="138"/>
      <c r="Y28" s="138"/>
      <c r="Z28" s="138"/>
      <c r="AA28" s="138"/>
      <c r="AB28" s="138"/>
      <c r="AC28" s="138"/>
      <c r="AD28" s="138"/>
      <c r="AE28" s="138" t="s">
        <v>161</v>
      </c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</row>
    <row r="29" spans="1:58" outlineLevel="1" x14ac:dyDescent="0.25">
      <c r="A29" s="143"/>
      <c r="B29" s="144"/>
      <c r="C29" s="162" t="s">
        <v>58</v>
      </c>
      <c r="D29" s="146"/>
      <c r="E29" s="180">
        <v>5</v>
      </c>
      <c r="F29" s="184"/>
      <c r="G29" s="191"/>
      <c r="H29" s="145"/>
      <c r="I29" s="145"/>
      <c r="J29" s="145"/>
      <c r="K29" s="145"/>
      <c r="L29" s="184"/>
      <c r="M29" s="191"/>
      <c r="N29" s="145"/>
      <c r="O29" s="145"/>
      <c r="P29" s="145"/>
      <c r="Q29" s="145"/>
      <c r="R29" s="145"/>
      <c r="S29" s="145"/>
      <c r="T29" s="145"/>
      <c r="U29" s="145"/>
      <c r="V29" s="145"/>
      <c r="W29" s="138"/>
      <c r="X29" s="138"/>
      <c r="Y29" s="138"/>
      <c r="Z29" s="138"/>
      <c r="AA29" s="138"/>
      <c r="AB29" s="138"/>
      <c r="AC29" s="138"/>
      <c r="AD29" s="138"/>
      <c r="AE29" s="138" t="s">
        <v>170</v>
      </c>
      <c r="AF29" s="138">
        <v>0</v>
      </c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</row>
    <row r="30" spans="1:58" outlineLevel="1" x14ac:dyDescent="0.25">
      <c r="A30" s="143"/>
      <c r="B30" s="144"/>
      <c r="C30" s="252"/>
      <c r="D30" s="253"/>
      <c r="E30" s="253"/>
      <c r="F30" s="253"/>
      <c r="G30" s="253"/>
      <c r="H30" s="145"/>
      <c r="I30" s="145"/>
      <c r="J30" s="145"/>
      <c r="K30" s="145"/>
      <c r="L30" s="184"/>
      <c r="M30" s="191"/>
      <c r="N30" s="145"/>
      <c r="O30" s="145"/>
      <c r="P30" s="145"/>
      <c r="Q30" s="145"/>
      <c r="R30" s="145"/>
      <c r="S30" s="145"/>
      <c r="T30" s="145"/>
      <c r="U30" s="145"/>
      <c r="V30" s="145"/>
      <c r="W30" s="138"/>
      <c r="X30" s="138"/>
      <c r="Y30" s="138"/>
      <c r="Z30" s="138"/>
      <c r="AA30" s="138"/>
      <c r="AB30" s="138"/>
      <c r="AC30" s="138"/>
      <c r="AD30" s="138"/>
      <c r="AE30" s="138" t="s">
        <v>162</v>
      </c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</row>
    <row r="31" spans="1:58" outlineLevel="1" x14ac:dyDescent="0.25">
      <c r="A31" s="153">
        <v>9</v>
      </c>
      <c r="B31" s="154" t="s">
        <v>339</v>
      </c>
      <c r="C31" s="161" t="s">
        <v>340</v>
      </c>
      <c r="D31" s="155" t="s">
        <v>221</v>
      </c>
      <c r="E31" s="179">
        <v>3</v>
      </c>
      <c r="F31" s="183"/>
      <c r="G31" s="190">
        <f>ROUND(E31*F31,2)</f>
        <v>0</v>
      </c>
      <c r="H31" s="156"/>
      <c r="I31" s="157">
        <f>ROUND(E31*H31,2)</f>
        <v>0</v>
      </c>
      <c r="J31" s="156"/>
      <c r="K31" s="157">
        <f>ROUND(E31*J31,2)</f>
        <v>0</v>
      </c>
      <c r="L31" s="179">
        <v>21</v>
      </c>
      <c r="M31" s="190">
        <f>G31*(1+L31/100)</f>
        <v>0</v>
      </c>
      <c r="N31" s="157">
        <v>0</v>
      </c>
      <c r="O31" s="157">
        <f>ROUND(E31*N31,2)</f>
        <v>0</v>
      </c>
      <c r="P31" s="157">
        <v>0</v>
      </c>
      <c r="Q31" s="157">
        <f>ROUND(E31*P31,2)</f>
        <v>0</v>
      </c>
      <c r="R31" s="158" t="s">
        <v>159</v>
      </c>
      <c r="S31" s="145">
        <v>0.34</v>
      </c>
      <c r="T31" s="145">
        <f>ROUND(E31*S31,2)</f>
        <v>1.02</v>
      </c>
      <c r="U31" s="145"/>
      <c r="V31" s="145" t="s">
        <v>160</v>
      </c>
      <c r="W31" s="138"/>
      <c r="X31" s="138"/>
      <c r="Y31" s="138"/>
      <c r="Z31" s="138"/>
      <c r="AA31" s="138"/>
      <c r="AB31" s="138"/>
      <c r="AC31" s="138"/>
      <c r="AD31" s="138"/>
      <c r="AE31" s="138" t="s">
        <v>161</v>
      </c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</row>
    <row r="32" spans="1:58" outlineLevel="1" x14ac:dyDescent="0.25">
      <c r="A32" s="143"/>
      <c r="B32" s="144"/>
      <c r="C32" s="162" t="s">
        <v>52</v>
      </c>
      <c r="D32" s="146"/>
      <c r="E32" s="180">
        <v>3</v>
      </c>
      <c r="F32" s="184"/>
      <c r="G32" s="191"/>
      <c r="H32" s="145"/>
      <c r="I32" s="145"/>
      <c r="J32" s="145"/>
      <c r="K32" s="145"/>
      <c r="L32" s="184"/>
      <c r="M32" s="191"/>
      <c r="N32" s="145"/>
      <c r="O32" s="145"/>
      <c r="P32" s="145"/>
      <c r="Q32" s="145"/>
      <c r="R32" s="145"/>
      <c r="S32" s="145"/>
      <c r="T32" s="145"/>
      <c r="U32" s="145"/>
      <c r="V32" s="145"/>
      <c r="W32" s="138"/>
      <c r="X32" s="138"/>
      <c r="Y32" s="138"/>
      <c r="Z32" s="138"/>
      <c r="AA32" s="138"/>
      <c r="AB32" s="138"/>
      <c r="AC32" s="138"/>
      <c r="AD32" s="138"/>
      <c r="AE32" s="138" t="s">
        <v>170</v>
      </c>
      <c r="AF32" s="138">
        <v>0</v>
      </c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</row>
    <row r="33" spans="1:58" outlineLevel="1" x14ac:dyDescent="0.25">
      <c r="A33" s="143"/>
      <c r="B33" s="144"/>
      <c r="C33" s="252"/>
      <c r="D33" s="253"/>
      <c r="E33" s="253"/>
      <c r="F33" s="253"/>
      <c r="G33" s="253"/>
      <c r="H33" s="145"/>
      <c r="I33" s="145"/>
      <c r="J33" s="145"/>
      <c r="K33" s="145"/>
      <c r="L33" s="184"/>
      <c r="M33" s="191"/>
      <c r="N33" s="145"/>
      <c r="O33" s="145"/>
      <c r="P33" s="145"/>
      <c r="Q33" s="145"/>
      <c r="R33" s="145"/>
      <c r="S33" s="145"/>
      <c r="T33" s="145"/>
      <c r="U33" s="145"/>
      <c r="V33" s="145"/>
      <c r="W33" s="138"/>
      <c r="X33" s="138"/>
      <c r="Y33" s="138"/>
      <c r="Z33" s="138"/>
      <c r="AA33" s="138"/>
      <c r="AB33" s="138"/>
      <c r="AC33" s="138"/>
      <c r="AD33" s="138"/>
      <c r="AE33" s="138" t="s">
        <v>162</v>
      </c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</row>
    <row r="34" spans="1:58" outlineLevel="1" x14ac:dyDescent="0.25">
      <c r="A34" s="153">
        <v>10</v>
      </c>
      <c r="B34" s="154" t="s">
        <v>341</v>
      </c>
      <c r="C34" s="161" t="s">
        <v>342</v>
      </c>
      <c r="D34" s="155" t="s">
        <v>221</v>
      </c>
      <c r="E34" s="179">
        <v>2</v>
      </c>
      <c r="F34" s="183"/>
      <c r="G34" s="190">
        <f>ROUND(E34*F34,2)</f>
        <v>0</v>
      </c>
      <c r="H34" s="156"/>
      <c r="I34" s="157">
        <f>ROUND(E34*H34,2)</f>
        <v>0</v>
      </c>
      <c r="J34" s="156"/>
      <c r="K34" s="157">
        <f>ROUND(E34*J34,2)</f>
        <v>0</v>
      </c>
      <c r="L34" s="179">
        <v>21</v>
      </c>
      <c r="M34" s="190">
        <f>G34*(1+L34/100)</f>
        <v>0</v>
      </c>
      <c r="N34" s="157">
        <v>0</v>
      </c>
      <c r="O34" s="157">
        <f>ROUND(E34*N34,2)</f>
        <v>0</v>
      </c>
      <c r="P34" s="157">
        <v>0</v>
      </c>
      <c r="Q34" s="157">
        <f>ROUND(E34*P34,2)</f>
        <v>0</v>
      </c>
      <c r="R34" s="158" t="s">
        <v>159</v>
      </c>
      <c r="S34" s="145">
        <v>0.41</v>
      </c>
      <c r="T34" s="145">
        <f>ROUND(E34*S34,2)</f>
        <v>0.82</v>
      </c>
      <c r="U34" s="145"/>
      <c r="V34" s="145" t="s">
        <v>160</v>
      </c>
      <c r="W34" s="138"/>
      <c r="X34" s="138"/>
      <c r="Y34" s="138"/>
      <c r="Z34" s="138"/>
      <c r="AA34" s="138"/>
      <c r="AB34" s="138"/>
      <c r="AC34" s="138"/>
      <c r="AD34" s="138"/>
      <c r="AE34" s="138" t="s">
        <v>161</v>
      </c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</row>
    <row r="35" spans="1:58" outlineLevel="1" x14ac:dyDescent="0.25">
      <c r="A35" s="143"/>
      <c r="B35" s="144"/>
      <c r="C35" s="162" t="s">
        <v>50</v>
      </c>
      <c r="D35" s="146"/>
      <c r="E35" s="180">
        <v>2</v>
      </c>
      <c r="F35" s="184"/>
      <c r="G35" s="191"/>
      <c r="H35" s="145"/>
      <c r="I35" s="145"/>
      <c r="J35" s="145"/>
      <c r="K35" s="145"/>
      <c r="L35" s="184"/>
      <c r="M35" s="191"/>
      <c r="N35" s="145"/>
      <c r="O35" s="145"/>
      <c r="P35" s="145"/>
      <c r="Q35" s="145"/>
      <c r="R35" s="145"/>
      <c r="S35" s="145"/>
      <c r="T35" s="145"/>
      <c r="U35" s="145"/>
      <c r="V35" s="145"/>
      <c r="W35" s="138"/>
      <c r="X35" s="138"/>
      <c r="Y35" s="138"/>
      <c r="Z35" s="138"/>
      <c r="AA35" s="138"/>
      <c r="AB35" s="138"/>
      <c r="AC35" s="138"/>
      <c r="AD35" s="138"/>
      <c r="AE35" s="138" t="s">
        <v>170</v>
      </c>
      <c r="AF35" s="138">
        <v>0</v>
      </c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</row>
    <row r="36" spans="1:58" outlineLevel="1" x14ac:dyDescent="0.25">
      <c r="A36" s="143"/>
      <c r="B36" s="144"/>
      <c r="C36" s="252"/>
      <c r="D36" s="253"/>
      <c r="E36" s="253"/>
      <c r="F36" s="253"/>
      <c r="G36" s="253"/>
      <c r="H36" s="145"/>
      <c r="I36" s="145"/>
      <c r="J36" s="145"/>
      <c r="K36" s="145"/>
      <c r="L36" s="184"/>
      <c r="M36" s="191"/>
      <c r="N36" s="145"/>
      <c r="O36" s="145"/>
      <c r="P36" s="145"/>
      <c r="Q36" s="145"/>
      <c r="R36" s="145"/>
      <c r="S36" s="145"/>
      <c r="T36" s="145"/>
      <c r="U36" s="145"/>
      <c r="V36" s="145"/>
      <c r="W36" s="138"/>
      <c r="X36" s="138"/>
      <c r="Y36" s="138"/>
      <c r="Z36" s="138"/>
      <c r="AA36" s="138"/>
      <c r="AB36" s="138"/>
      <c r="AC36" s="138"/>
      <c r="AD36" s="138"/>
      <c r="AE36" s="138" t="s">
        <v>162</v>
      </c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</row>
    <row r="37" spans="1:58" outlineLevel="1" x14ac:dyDescent="0.25">
      <c r="A37" s="153">
        <v>11</v>
      </c>
      <c r="B37" s="154" t="s">
        <v>343</v>
      </c>
      <c r="C37" s="161" t="s">
        <v>344</v>
      </c>
      <c r="D37" s="155" t="s">
        <v>221</v>
      </c>
      <c r="E37" s="179">
        <v>3</v>
      </c>
      <c r="F37" s="183"/>
      <c r="G37" s="190">
        <f>ROUND(E37*F37,2)</f>
        <v>0</v>
      </c>
      <c r="H37" s="156"/>
      <c r="I37" s="157">
        <f>ROUND(E37*H37,2)</f>
        <v>0</v>
      </c>
      <c r="J37" s="156"/>
      <c r="K37" s="157">
        <f>ROUND(E37*J37,2)</f>
        <v>0</v>
      </c>
      <c r="L37" s="179">
        <v>21</v>
      </c>
      <c r="M37" s="190">
        <f>G37*(1+L37/100)</f>
        <v>0</v>
      </c>
      <c r="N37" s="157">
        <v>0</v>
      </c>
      <c r="O37" s="157">
        <f>ROUND(E37*N37,2)</f>
        <v>0</v>
      </c>
      <c r="P37" s="157">
        <v>0</v>
      </c>
      <c r="Q37" s="157">
        <f>ROUND(E37*P37,2)</f>
        <v>0</v>
      </c>
      <c r="R37" s="158" t="s">
        <v>159</v>
      </c>
      <c r="S37" s="145">
        <v>0.76</v>
      </c>
      <c r="T37" s="145">
        <f>ROUND(E37*S37,2)</f>
        <v>2.2799999999999998</v>
      </c>
      <c r="U37" s="145"/>
      <c r="V37" s="145" t="s">
        <v>160</v>
      </c>
      <c r="W37" s="138"/>
      <c r="X37" s="138"/>
      <c r="Y37" s="138"/>
      <c r="Z37" s="138"/>
      <c r="AA37" s="138"/>
      <c r="AB37" s="138"/>
      <c r="AC37" s="138"/>
      <c r="AD37" s="138"/>
      <c r="AE37" s="138" t="s">
        <v>161</v>
      </c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</row>
    <row r="38" spans="1:58" outlineLevel="1" x14ac:dyDescent="0.25">
      <c r="A38" s="143"/>
      <c r="B38" s="144"/>
      <c r="C38" s="162" t="s">
        <v>52</v>
      </c>
      <c r="D38" s="146"/>
      <c r="E38" s="180">
        <v>3</v>
      </c>
      <c r="F38" s="184"/>
      <c r="G38" s="191"/>
      <c r="H38" s="145"/>
      <c r="I38" s="145"/>
      <c r="J38" s="145"/>
      <c r="K38" s="145"/>
      <c r="L38" s="184"/>
      <c r="M38" s="191"/>
      <c r="N38" s="145"/>
      <c r="O38" s="145"/>
      <c r="P38" s="145"/>
      <c r="Q38" s="145"/>
      <c r="R38" s="145"/>
      <c r="S38" s="145"/>
      <c r="T38" s="145"/>
      <c r="U38" s="145"/>
      <c r="V38" s="145"/>
      <c r="W38" s="138"/>
      <c r="X38" s="138"/>
      <c r="Y38" s="138"/>
      <c r="Z38" s="138"/>
      <c r="AA38" s="138"/>
      <c r="AB38" s="138"/>
      <c r="AC38" s="138"/>
      <c r="AD38" s="138"/>
      <c r="AE38" s="138" t="s">
        <v>170</v>
      </c>
      <c r="AF38" s="138">
        <v>0</v>
      </c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</row>
    <row r="39" spans="1:58" outlineLevel="1" x14ac:dyDescent="0.25">
      <c r="A39" s="143"/>
      <c r="B39" s="144"/>
      <c r="C39" s="252"/>
      <c r="D39" s="253"/>
      <c r="E39" s="253"/>
      <c r="F39" s="253"/>
      <c r="G39" s="253"/>
      <c r="H39" s="145"/>
      <c r="I39" s="145"/>
      <c r="J39" s="145"/>
      <c r="K39" s="145"/>
      <c r="L39" s="184"/>
      <c r="M39" s="191"/>
      <c r="N39" s="145"/>
      <c r="O39" s="145"/>
      <c r="P39" s="145"/>
      <c r="Q39" s="145"/>
      <c r="R39" s="145"/>
      <c r="S39" s="145"/>
      <c r="T39" s="145"/>
      <c r="U39" s="145"/>
      <c r="V39" s="145"/>
      <c r="W39" s="138"/>
      <c r="X39" s="138"/>
      <c r="Y39" s="138"/>
      <c r="Z39" s="138"/>
      <c r="AA39" s="138"/>
      <c r="AB39" s="138"/>
      <c r="AC39" s="138"/>
      <c r="AD39" s="138"/>
      <c r="AE39" s="138" t="s">
        <v>162</v>
      </c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</row>
    <row r="40" spans="1:58" ht="20.399999999999999" outlineLevel="1" x14ac:dyDescent="0.25">
      <c r="A40" s="153">
        <v>12</v>
      </c>
      <c r="B40" s="154" t="s">
        <v>345</v>
      </c>
      <c r="C40" s="161" t="s">
        <v>346</v>
      </c>
      <c r="D40" s="155" t="s">
        <v>221</v>
      </c>
      <c r="E40" s="179">
        <v>14</v>
      </c>
      <c r="F40" s="183"/>
      <c r="G40" s="190">
        <f>ROUND(E40*F40,2)</f>
        <v>0</v>
      </c>
      <c r="H40" s="156"/>
      <c r="I40" s="157">
        <f>ROUND(E40*H40,2)</f>
        <v>0</v>
      </c>
      <c r="J40" s="156"/>
      <c r="K40" s="157">
        <f>ROUND(E40*J40,2)</f>
        <v>0</v>
      </c>
      <c r="L40" s="179">
        <v>21</v>
      </c>
      <c r="M40" s="190">
        <f>G40*(1+L40/100)</f>
        <v>0</v>
      </c>
      <c r="N40" s="157">
        <v>0</v>
      </c>
      <c r="O40" s="157">
        <f>ROUND(E40*N40,2)</f>
        <v>0</v>
      </c>
      <c r="P40" s="157">
        <v>0</v>
      </c>
      <c r="Q40" s="157">
        <f>ROUND(E40*P40,2)</f>
        <v>0</v>
      </c>
      <c r="R40" s="158" t="s">
        <v>159</v>
      </c>
      <c r="S40" s="145">
        <v>0.42</v>
      </c>
      <c r="T40" s="145">
        <f>ROUND(E40*S40,2)</f>
        <v>5.88</v>
      </c>
      <c r="U40" s="145"/>
      <c r="V40" s="145" t="s">
        <v>160</v>
      </c>
      <c r="W40" s="138"/>
      <c r="X40" s="138"/>
      <c r="Y40" s="138"/>
      <c r="Z40" s="138"/>
      <c r="AA40" s="138"/>
      <c r="AB40" s="138"/>
      <c r="AC40" s="138"/>
      <c r="AD40" s="138"/>
      <c r="AE40" s="138" t="s">
        <v>161</v>
      </c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</row>
    <row r="41" spans="1:58" outlineLevel="1" x14ac:dyDescent="0.25">
      <c r="A41" s="143"/>
      <c r="B41" s="144"/>
      <c r="C41" s="162" t="s">
        <v>347</v>
      </c>
      <c r="D41" s="146"/>
      <c r="E41" s="180">
        <v>14</v>
      </c>
      <c r="F41" s="184"/>
      <c r="G41" s="191"/>
      <c r="H41" s="145"/>
      <c r="I41" s="145"/>
      <c r="J41" s="145"/>
      <c r="K41" s="145"/>
      <c r="L41" s="184"/>
      <c r="M41" s="191"/>
      <c r="N41" s="145"/>
      <c r="O41" s="145"/>
      <c r="P41" s="145"/>
      <c r="Q41" s="145"/>
      <c r="R41" s="145"/>
      <c r="S41" s="145"/>
      <c r="T41" s="145"/>
      <c r="U41" s="145"/>
      <c r="V41" s="145"/>
      <c r="W41" s="138"/>
      <c r="X41" s="138"/>
      <c r="Y41" s="138"/>
      <c r="Z41" s="138"/>
      <c r="AA41" s="138"/>
      <c r="AB41" s="138"/>
      <c r="AC41" s="138"/>
      <c r="AD41" s="138"/>
      <c r="AE41" s="138" t="s">
        <v>170</v>
      </c>
      <c r="AF41" s="138">
        <v>0</v>
      </c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</row>
    <row r="42" spans="1:58" outlineLevel="1" x14ac:dyDescent="0.25">
      <c r="A42" s="143"/>
      <c r="B42" s="144"/>
      <c r="C42" s="252"/>
      <c r="D42" s="253"/>
      <c r="E42" s="253"/>
      <c r="F42" s="253"/>
      <c r="G42" s="253"/>
      <c r="H42" s="145"/>
      <c r="I42" s="145"/>
      <c r="J42" s="145"/>
      <c r="K42" s="145"/>
      <c r="L42" s="184"/>
      <c r="M42" s="191"/>
      <c r="N42" s="145"/>
      <c r="O42" s="145"/>
      <c r="P42" s="145"/>
      <c r="Q42" s="145"/>
      <c r="R42" s="145"/>
      <c r="S42" s="145"/>
      <c r="T42" s="145"/>
      <c r="U42" s="145"/>
      <c r="V42" s="145"/>
      <c r="W42" s="138"/>
      <c r="X42" s="138"/>
      <c r="Y42" s="138"/>
      <c r="Z42" s="138"/>
      <c r="AA42" s="138"/>
      <c r="AB42" s="138"/>
      <c r="AC42" s="138"/>
      <c r="AD42" s="138"/>
      <c r="AE42" s="138" t="s">
        <v>162</v>
      </c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</row>
    <row r="43" spans="1:58" ht="20.399999999999999" outlineLevel="1" x14ac:dyDescent="0.25">
      <c r="A43" s="153">
        <v>13</v>
      </c>
      <c r="B43" s="154" t="s">
        <v>348</v>
      </c>
      <c r="C43" s="161" t="s">
        <v>349</v>
      </c>
      <c r="D43" s="155" t="s">
        <v>221</v>
      </c>
      <c r="E43" s="179">
        <v>4</v>
      </c>
      <c r="F43" s="183"/>
      <c r="G43" s="190">
        <f>ROUND(E43*F43,2)</f>
        <v>0</v>
      </c>
      <c r="H43" s="156"/>
      <c r="I43" s="157">
        <f>ROUND(E43*H43,2)</f>
        <v>0</v>
      </c>
      <c r="J43" s="156"/>
      <c r="K43" s="157">
        <f>ROUND(E43*J43,2)</f>
        <v>0</v>
      </c>
      <c r="L43" s="179">
        <v>21</v>
      </c>
      <c r="M43" s="190">
        <f>G43*(1+L43/100)</f>
        <v>0</v>
      </c>
      <c r="N43" s="157">
        <v>0</v>
      </c>
      <c r="O43" s="157">
        <f>ROUND(E43*N43,2)</f>
        <v>0</v>
      </c>
      <c r="P43" s="157">
        <v>0</v>
      </c>
      <c r="Q43" s="157">
        <f>ROUND(E43*P43,2)</f>
        <v>0</v>
      </c>
      <c r="R43" s="158" t="s">
        <v>159</v>
      </c>
      <c r="S43" s="145">
        <v>0.68</v>
      </c>
      <c r="T43" s="145">
        <f>ROUND(E43*S43,2)</f>
        <v>2.72</v>
      </c>
      <c r="U43" s="145"/>
      <c r="V43" s="145" t="s">
        <v>160</v>
      </c>
      <c r="W43" s="138"/>
      <c r="X43" s="138"/>
      <c r="Y43" s="138"/>
      <c r="Z43" s="138"/>
      <c r="AA43" s="138"/>
      <c r="AB43" s="138"/>
      <c r="AC43" s="138"/>
      <c r="AD43" s="138"/>
      <c r="AE43" s="138" t="s">
        <v>161</v>
      </c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</row>
    <row r="44" spans="1:58" outlineLevel="1" x14ac:dyDescent="0.25">
      <c r="A44" s="143"/>
      <c r="B44" s="144"/>
      <c r="C44" s="162" t="s">
        <v>56</v>
      </c>
      <c r="D44" s="146"/>
      <c r="E44" s="180">
        <v>4</v>
      </c>
      <c r="F44" s="184"/>
      <c r="G44" s="191"/>
      <c r="H44" s="145"/>
      <c r="I44" s="145"/>
      <c r="J44" s="145"/>
      <c r="K44" s="145"/>
      <c r="L44" s="184"/>
      <c r="M44" s="191"/>
      <c r="N44" s="145"/>
      <c r="O44" s="145"/>
      <c r="P44" s="145"/>
      <c r="Q44" s="145"/>
      <c r="R44" s="145"/>
      <c r="S44" s="145"/>
      <c r="T44" s="145"/>
      <c r="U44" s="145"/>
      <c r="V44" s="145"/>
      <c r="W44" s="138"/>
      <c r="X44" s="138"/>
      <c r="Y44" s="138"/>
      <c r="Z44" s="138"/>
      <c r="AA44" s="138"/>
      <c r="AB44" s="138"/>
      <c r="AC44" s="138"/>
      <c r="AD44" s="138"/>
      <c r="AE44" s="138" t="s">
        <v>170</v>
      </c>
      <c r="AF44" s="138">
        <v>0</v>
      </c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</row>
    <row r="45" spans="1:58" outlineLevel="1" x14ac:dyDescent="0.25">
      <c r="A45" s="143"/>
      <c r="B45" s="144"/>
      <c r="C45" s="252"/>
      <c r="D45" s="253"/>
      <c r="E45" s="253"/>
      <c r="F45" s="253"/>
      <c r="G45" s="253"/>
      <c r="H45" s="145"/>
      <c r="I45" s="145"/>
      <c r="J45" s="145"/>
      <c r="K45" s="145"/>
      <c r="L45" s="184"/>
      <c r="M45" s="191"/>
      <c r="N45" s="145"/>
      <c r="O45" s="145"/>
      <c r="P45" s="145"/>
      <c r="Q45" s="145"/>
      <c r="R45" s="145"/>
      <c r="S45" s="145"/>
      <c r="T45" s="145"/>
      <c r="U45" s="145"/>
      <c r="V45" s="145"/>
      <c r="W45" s="138"/>
      <c r="X45" s="138"/>
      <c r="Y45" s="138"/>
      <c r="Z45" s="138"/>
      <c r="AA45" s="138"/>
      <c r="AB45" s="138"/>
      <c r="AC45" s="138"/>
      <c r="AD45" s="138"/>
      <c r="AE45" s="138" t="s">
        <v>162</v>
      </c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</row>
    <row r="46" spans="1:58" ht="20.399999999999999" outlineLevel="1" x14ac:dyDescent="0.25">
      <c r="A46" s="153">
        <v>14</v>
      </c>
      <c r="B46" s="154" t="s">
        <v>350</v>
      </c>
      <c r="C46" s="161" t="s">
        <v>351</v>
      </c>
      <c r="D46" s="155" t="s">
        <v>311</v>
      </c>
      <c r="E46" s="179">
        <v>35</v>
      </c>
      <c r="F46" s="183"/>
      <c r="G46" s="190">
        <f>ROUND(E46*F46,2)</f>
        <v>0</v>
      </c>
      <c r="H46" s="156"/>
      <c r="I46" s="157">
        <f>ROUND(E46*H46,2)</f>
        <v>0</v>
      </c>
      <c r="J46" s="156"/>
      <c r="K46" s="157">
        <f>ROUND(E46*J46,2)</f>
        <v>0</v>
      </c>
      <c r="L46" s="179">
        <v>21</v>
      </c>
      <c r="M46" s="190">
        <f>G46*(1+L46/100)</f>
        <v>0</v>
      </c>
      <c r="N46" s="157">
        <v>9.8999999999999999E-4</v>
      </c>
      <c r="O46" s="157">
        <f>ROUND(E46*N46,2)</f>
        <v>0.03</v>
      </c>
      <c r="P46" s="157">
        <v>0</v>
      </c>
      <c r="Q46" s="157">
        <f>ROUND(E46*P46,2)</f>
        <v>0</v>
      </c>
      <c r="R46" s="158" t="s">
        <v>159</v>
      </c>
      <c r="S46" s="145">
        <v>0.13</v>
      </c>
      <c r="T46" s="145">
        <f>ROUND(E46*S46,2)</f>
        <v>4.55</v>
      </c>
      <c r="U46" s="145"/>
      <c r="V46" s="145" t="s">
        <v>160</v>
      </c>
      <c r="W46" s="138"/>
      <c r="X46" s="138"/>
      <c r="Y46" s="138"/>
      <c r="Z46" s="138"/>
      <c r="AA46" s="138"/>
      <c r="AB46" s="138"/>
      <c r="AC46" s="138"/>
      <c r="AD46" s="138"/>
      <c r="AE46" s="138" t="s">
        <v>161</v>
      </c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</row>
    <row r="47" spans="1:58" outlineLevel="1" x14ac:dyDescent="0.25">
      <c r="A47" s="143"/>
      <c r="B47" s="144"/>
      <c r="C47" s="258" t="s">
        <v>352</v>
      </c>
      <c r="D47" s="259"/>
      <c r="E47" s="259"/>
      <c r="F47" s="259"/>
      <c r="G47" s="259"/>
      <c r="H47" s="145"/>
      <c r="I47" s="145"/>
      <c r="J47" s="145"/>
      <c r="K47" s="145"/>
      <c r="L47" s="184"/>
      <c r="M47" s="191"/>
      <c r="N47" s="145"/>
      <c r="O47" s="145"/>
      <c r="P47" s="145"/>
      <c r="Q47" s="145"/>
      <c r="R47" s="145"/>
      <c r="S47" s="145"/>
      <c r="T47" s="145"/>
      <c r="U47" s="145"/>
      <c r="V47" s="145"/>
      <c r="W47" s="138"/>
      <c r="X47" s="138"/>
      <c r="Y47" s="138"/>
      <c r="Z47" s="138"/>
      <c r="AA47" s="138"/>
      <c r="AB47" s="138"/>
      <c r="AC47" s="138"/>
      <c r="AD47" s="138"/>
      <c r="AE47" s="138" t="s">
        <v>274</v>
      </c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</row>
    <row r="48" spans="1:58" outlineLevel="1" x14ac:dyDescent="0.25">
      <c r="A48" s="143"/>
      <c r="B48" s="144"/>
      <c r="C48" s="162" t="s">
        <v>353</v>
      </c>
      <c r="D48" s="146"/>
      <c r="E48" s="180">
        <v>35</v>
      </c>
      <c r="F48" s="184"/>
      <c r="G48" s="191"/>
      <c r="H48" s="145"/>
      <c r="I48" s="145"/>
      <c r="J48" s="145"/>
      <c r="K48" s="145"/>
      <c r="L48" s="184"/>
      <c r="M48" s="191"/>
      <c r="N48" s="145"/>
      <c r="O48" s="145"/>
      <c r="P48" s="145"/>
      <c r="Q48" s="145"/>
      <c r="R48" s="145"/>
      <c r="S48" s="145"/>
      <c r="T48" s="145"/>
      <c r="U48" s="145"/>
      <c r="V48" s="145"/>
      <c r="W48" s="138"/>
      <c r="X48" s="138"/>
      <c r="Y48" s="138"/>
      <c r="Z48" s="138"/>
      <c r="AA48" s="138"/>
      <c r="AB48" s="138"/>
      <c r="AC48" s="138"/>
      <c r="AD48" s="138"/>
      <c r="AE48" s="138" t="s">
        <v>170</v>
      </c>
      <c r="AF48" s="138">
        <v>0</v>
      </c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</row>
    <row r="49" spans="1:58" outlineLevel="1" x14ac:dyDescent="0.25">
      <c r="A49" s="143"/>
      <c r="B49" s="144"/>
      <c r="C49" s="252"/>
      <c r="D49" s="253"/>
      <c r="E49" s="253"/>
      <c r="F49" s="253"/>
      <c r="G49" s="253"/>
      <c r="H49" s="145"/>
      <c r="I49" s="145"/>
      <c r="J49" s="145"/>
      <c r="K49" s="145"/>
      <c r="L49" s="184"/>
      <c r="M49" s="191"/>
      <c r="N49" s="145"/>
      <c r="O49" s="145"/>
      <c r="P49" s="145"/>
      <c r="Q49" s="145"/>
      <c r="R49" s="145"/>
      <c r="S49" s="145"/>
      <c r="T49" s="145"/>
      <c r="U49" s="145"/>
      <c r="V49" s="145"/>
      <c r="W49" s="138"/>
      <c r="X49" s="138"/>
      <c r="Y49" s="138"/>
      <c r="Z49" s="138"/>
      <c r="AA49" s="138"/>
      <c r="AB49" s="138"/>
      <c r="AC49" s="138"/>
      <c r="AD49" s="138"/>
      <c r="AE49" s="138" t="s">
        <v>162</v>
      </c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</row>
    <row r="50" spans="1:58" outlineLevel="1" x14ac:dyDescent="0.25">
      <c r="A50" s="153">
        <v>15</v>
      </c>
      <c r="B50" s="154" t="s">
        <v>354</v>
      </c>
      <c r="C50" s="161" t="s">
        <v>355</v>
      </c>
      <c r="D50" s="155" t="s">
        <v>311</v>
      </c>
      <c r="E50" s="179">
        <v>35</v>
      </c>
      <c r="F50" s="183"/>
      <c r="G50" s="190">
        <f>ROUND(E50*F50,2)</f>
        <v>0</v>
      </c>
      <c r="H50" s="156"/>
      <c r="I50" s="157">
        <f>ROUND(E50*H50,2)</f>
        <v>0</v>
      </c>
      <c r="J50" s="156"/>
      <c r="K50" s="157">
        <f>ROUND(E50*J50,2)</f>
        <v>0</v>
      </c>
      <c r="L50" s="179">
        <v>21</v>
      </c>
      <c r="M50" s="190">
        <f>G50*(1+L50/100)</f>
        <v>0</v>
      </c>
      <c r="N50" s="157">
        <v>4.2000000000000002E-4</v>
      </c>
      <c r="O50" s="157">
        <f>ROUND(E50*N50,2)</f>
        <v>0.01</v>
      </c>
      <c r="P50" s="157">
        <v>0</v>
      </c>
      <c r="Q50" s="157">
        <f>ROUND(E50*P50,2)</f>
        <v>0</v>
      </c>
      <c r="R50" s="158" t="s">
        <v>159</v>
      </c>
      <c r="S50" s="145">
        <v>0.49717</v>
      </c>
      <c r="T50" s="145">
        <f>ROUND(E50*S50,2)</f>
        <v>17.399999999999999</v>
      </c>
      <c r="U50" s="145"/>
      <c r="V50" s="145" t="s">
        <v>160</v>
      </c>
      <c r="W50" s="138"/>
      <c r="X50" s="138"/>
      <c r="Y50" s="138"/>
      <c r="Z50" s="138"/>
      <c r="AA50" s="138"/>
      <c r="AB50" s="138"/>
      <c r="AC50" s="138"/>
      <c r="AD50" s="138"/>
      <c r="AE50" s="138" t="s">
        <v>161</v>
      </c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</row>
    <row r="51" spans="1:58" outlineLevel="1" x14ac:dyDescent="0.25">
      <c r="A51" s="143"/>
      <c r="B51" s="144"/>
      <c r="C51" s="254"/>
      <c r="D51" s="255"/>
      <c r="E51" s="255"/>
      <c r="F51" s="255"/>
      <c r="G51" s="255"/>
      <c r="H51" s="145"/>
      <c r="I51" s="145"/>
      <c r="J51" s="145"/>
      <c r="K51" s="145"/>
      <c r="L51" s="184"/>
      <c r="M51" s="191"/>
      <c r="N51" s="145"/>
      <c r="O51" s="145"/>
      <c r="P51" s="145"/>
      <c r="Q51" s="145"/>
      <c r="R51" s="145"/>
      <c r="S51" s="145"/>
      <c r="T51" s="145"/>
      <c r="U51" s="145"/>
      <c r="V51" s="145"/>
      <c r="W51" s="138"/>
      <c r="X51" s="138"/>
      <c r="Y51" s="138"/>
      <c r="Z51" s="138"/>
      <c r="AA51" s="138"/>
      <c r="AB51" s="138"/>
      <c r="AC51" s="138"/>
      <c r="AD51" s="138"/>
      <c r="AE51" s="138" t="s">
        <v>162</v>
      </c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</row>
    <row r="52" spans="1:58" ht="20.399999999999999" outlineLevel="1" x14ac:dyDescent="0.25">
      <c r="A52" s="153">
        <v>16</v>
      </c>
      <c r="B52" s="154" t="s">
        <v>356</v>
      </c>
      <c r="C52" s="161" t="s">
        <v>357</v>
      </c>
      <c r="D52" s="155" t="s">
        <v>221</v>
      </c>
      <c r="E52" s="179">
        <v>2</v>
      </c>
      <c r="F52" s="183"/>
      <c r="G52" s="190">
        <f>ROUND(E52*F52,2)</f>
        <v>0</v>
      </c>
      <c r="H52" s="156"/>
      <c r="I52" s="157">
        <f>ROUND(E52*H52,2)</f>
        <v>0</v>
      </c>
      <c r="J52" s="156"/>
      <c r="K52" s="157">
        <f>ROUND(E52*J52,2)</f>
        <v>0</v>
      </c>
      <c r="L52" s="179">
        <v>21</v>
      </c>
      <c r="M52" s="190">
        <f>G52*(1+L52/100)</f>
        <v>0</v>
      </c>
      <c r="N52" s="157">
        <v>6.4999999999999997E-3</v>
      </c>
      <c r="O52" s="157">
        <f>ROUND(E52*N52,2)</f>
        <v>0.01</v>
      </c>
      <c r="P52" s="157">
        <v>0</v>
      </c>
      <c r="Q52" s="157">
        <f>ROUND(E52*P52,2)</f>
        <v>0</v>
      </c>
      <c r="R52" s="158" t="s">
        <v>159</v>
      </c>
      <c r="S52" s="145">
        <v>0.48532999999999998</v>
      </c>
      <c r="T52" s="145">
        <f>ROUND(E52*S52,2)</f>
        <v>0.97</v>
      </c>
      <c r="U52" s="145"/>
      <c r="V52" s="145" t="s">
        <v>160</v>
      </c>
      <c r="W52" s="138"/>
      <c r="X52" s="138"/>
      <c r="Y52" s="138"/>
      <c r="Z52" s="138"/>
      <c r="AA52" s="138"/>
      <c r="AB52" s="138"/>
      <c r="AC52" s="138"/>
      <c r="AD52" s="138"/>
      <c r="AE52" s="138" t="s">
        <v>161</v>
      </c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</row>
    <row r="53" spans="1:58" outlineLevel="1" x14ac:dyDescent="0.25">
      <c r="A53" s="143"/>
      <c r="B53" s="144"/>
      <c r="C53" s="254"/>
      <c r="D53" s="255"/>
      <c r="E53" s="255"/>
      <c r="F53" s="255"/>
      <c r="G53" s="255"/>
      <c r="H53" s="145"/>
      <c r="I53" s="145"/>
      <c r="J53" s="145"/>
      <c r="K53" s="145"/>
      <c r="L53" s="184"/>
      <c r="M53" s="191"/>
      <c r="N53" s="145"/>
      <c r="O53" s="145"/>
      <c r="P53" s="145"/>
      <c r="Q53" s="145"/>
      <c r="R53" s="145"/>
      <c r="S53" s="145"/>
      <c r="T53" s="145"/>
      <c r="U53" s="145"/>
      <c r="V53" s="145"/>
      <c r="W53" s="138"/>
      <c r="X53" s="138"/>
      <c r="Y53" s="138"/>
      <c r="Z53" s="138"/>
      <c r="AA53" s="138"/>
      <c r="AB53" s="138"/>
      <c r="AC53" s="138"/>
      <c r="AD53" s="138"/>
      <c r="AE53" s="138" t="s">
        <v>162</v>
      </c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</row>
    <row r="54" spans="1:58" ht="20.399999999999999" outlineLevel="1" x14ac:dyDescent="0.25">
      <c r="A54" s="153">
        <v>17</v>
      </c>
      <c r="B54" s="154" t="s">
        <v>358</v>
      </c>
      <c r="C54" s="161" t="s">
        <v>359</v>
      </c>
      <c r="D54" s="155" t="s">
        <v>221</v>
      </c>
      <c r="E54" s="179">
        <v>2</v>
      </c>
      <c r="F54" s="183"/>
      <c r="G54" s="190">
        <f>ROUND(E54*F54,2)</f>
        <v>0</v>
      </c>
      <c r="H54" s="156"/>
      <c r="I54" s="157">
        <f>ROUND(E54*H54,2)</f>
        <v>0</v>
      </c>
      <c r="J54" s="156"/>
      <c r="K54" s="157">
        <f>ROUND(E54*J54,2)</f>
        <v>0</v>
      </c>
      <c r="L54" s="179">
        <v>21</v>
      </c>
      <c r="M54" s="190">
        <f>G54*(1+L54/100)</f>
        <v>0</v>
      </c>
      <c r="N54" s="157">
        <v>5.94E-3</v>
      </c>
      <c r="O54" s="157">
        <f>ROUND(E54*N54,2)</f>
        <v>0.01</v>
      </c>
      <c r="P54" s="157">
        <v>0</v>
      </c>
      <c r="Q54" s="157">
        <f>ROUND(E54*P54,2)</f>
        <v>0</v>
      </c>
      <c r="R54" s="158" t="s">
        <v>159</v>
      </c>
      <c r="S54" s="145">
        <v>0.94950000000000001</v>
      </c>
      <c r="T54" s="145">
        <f>ROUND(E54*S54,2)</f>
        <v>1.9</v>
      </c>
      <c r="U54" s="145"/>
      <c r="V54" s="145" t="s">
        <v>160</v>
      </c>
      <c r="W54" s="138"/>
      <c r="X54" s="138"/>
      <c r="Y54" s="138"/>
      <c r="Z54" s="138"/>
      <c r="AA54" s="138"/>
      <c r="AB54" s="138"/>
      <c r="AC54" s="138"/>
      <c r="AD54" s="138"/>
      <c r="AE54" s="138" t="s">
        <v>161</v>
      </c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</row>
    <row r="55" spans="1:58" outlineLevel="1" x14ac:dyDescent="0.25">
      <c r="A55" s="143"/>
      <c r="B55" s="144"/>
      <c r="C55" s="254"/>
      <c r="D55" s="255"/>
      <c r="E55" s="255"/>
      <c r="F55" s="255"/>
      <c r="G55" s="255"/>
      <c r="H55" s="145"/>
      <c r="I55" s="145"/>
      <c r="J55" s="145"/>
      <c r="K55" s="145"/>
      <c r="L55" s="184"/>
      <c r="M55" s="191"/>
      <c r="N55" s="145"/>
      <c r="O55" s="145"/>
      <c r="P55" s="145"/>
      <c r="Q55" s="145"/>
      <c r="R55" s="145"/>
      <c r="S55" s="145"/>
      <c r="T55" s="145"/>
      <c r="U55" s="145"/>
      <c r="V55" s="145"/>
      <c r="W55" s="138"/>
      <c r="X55" s="138"/>
      <c r="Y55" s="138"/>
      <c r="Z55" s="138"/>
      <c r="AA55" s="138"/>
      <c r="AB55" s="138"/>
      <c r="AC55" s="138"/>
      <c r="AD55" s="138"/>
      <c r="AE55" s="138" t="s">
        <v>162</v>
      </c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</row>
    <row r="56" spans="1:58" outlineLevel="1" x14ac:dyDescent="0.25">
      <c r="A56" s="153">
        <v>18</v>
      </c>
      <c r="B56" s="154" t="s">
        <v>360</v>
      </c>
      <c r="C56" s="161" t="s">
        <v>361</v>
      </c>
      <c r="D56" s="155" t="s">
        <v>221</v>
      </c>
      <c r="E56" s="179">
        <v>10</v>
      </c>
      <c r="F56" s="183"/>
      <c r="G56" s="190">
        <f>ROUND(E56*F56,2)</f>
        <v>0</v>
      </c>
      <c r="H56" s="156"/>
      <c r="I56" s="157">
        <f>ROUND(E56*H56,2)</f>
        <v>0</v>
      </c>
      <c r="J56" s="156"/>
      <c r="K56" s="157">
        <f>ROUND(E56*J56,2)</f>
        <v>0</v>
      </c>
      <c r="L56" s="179">
        <v>21</v>
      </c>
      <c r="M56" s="190">
        <f>G56*(1+L56/100)</f>
        <v>0</v>
      </c>
      <c r="N56" s="157">
        <v>1.1E-4</v>
      </c>
      <c r="O56" s="157">
        <f>ROUND(E56*N56,2)</f>
        <v>0</v>
      </c>
      <c r="P56" s="157">
        <v>0</v>
      </c>
      <c r="Q56" s="157">
        <f>ROUND(E56*P56,2)</f>
        <v>0</v>
      </c>
      <c r="R56" s="158" t="s">
        <v>159</v>
      </c>
      <c r="S56" s="145">
        <v>0.24399999999999999</v>
      </c>
      <c r="T56" s="145">
        <f>ROUND(E56*S56,2)</f>
        <v>2.44</v>
      </c>
      <c r="U56" s="145"/>
      <c r="V56" s="145" t="s">
        <v>160</v>
      </c>
      <c r="W56" s="138"/>
      <c r="X56" s="138"/>
      <c r="Y56" s="138"/>
      <c r="Z56" s="138"/>
      <c r="AA56" s="138"/>
      <c r="AB56" s="138"/>
      <c r="AC56" s="138"/>
      <c r="AD56" s="138"/>
      <c r="AE56" s="138" t="s">
        <v>161</v>
      </c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</row>
    <row r="57" spans="1:58" outlineLevel="1" x14ac:dyDescent="0.25">
      <c r="A57" s="143"/>
      <c r="B57" s="144"/>
      <c r="C57" s="254"/>
      <c r="D57" s="255"/>
      <c r="E57" s="255"/>
      <c r="F57" s="255"/>
      <c r="G57" s="255"/>
      <c r="H57" s="145"/>
      <c r="I57" s="145"/>
      <c r="J57" s="145"/>
      <c r="K57" s="145"/>
      <c r="L57" s="184"/>
      <c r="M57" s="191"/>
      <c r="N57" s="145"/>
      <c r="O57" s="145"/>
      <c r="P57" s="145"/>
      <c r="Q57" s="145"/>
      <c r="R57" s="145"/>
      <c r="S57" s="145"/>
      <c r="T57" s="145"/>
      <c r="U57" s="145"/>
      <c r="V57" s="145"/>
      <c r="W57" s="138"/>
      <c r="X57" s="138"/>
      <c r="Y57" s="138"/>
      <c r="Z57" s="138"/>
      <c r="AA57" s="138"/>
      <c r="AB57" s="138"/>
      <c r="AC57" s="138"/>
      <c r="AD57" s="138"/>
      <c r="AE57" s="138" t="s">
        <v>162</v>
      </c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</row>
    <row r="58" spans="1:58" outlineLevel="1" x14ac:dyDescent="0.25">
      <c r="A58" s="153">
        <v>19</v>
      </c>
      <c r="B58" s="154" t="s">
        <v>362</v>
      </c>
      <c r="C58" s="161" t="s">
        <v>363</v>
      </c>
      <c r="D58" s="155" t="s">
        <v>221</v>
      </c>
      <c r="E58" s="179">
        <v>10</v>
      </c>
      <c r="F58" s="183"/>
      <c r="G58" s="190">
        <f>ROUND(E58*F58,2)</f>
        <v>0</v>
      </c>
      <c r="H58" s="156"/>
      <c r="I58" s="157">
        <f>ROUND(E58*H58,2)</f>
        <v>0</v>
      </c>
      <c r="J58" s="156"/>
      <c r="K58" s="157">
        <f>ROUND(E58*J58,2)</f>
        <v>0</v>
      </c>
      <c r="L58" s="179">
        <v>21</v>
      </c>
      <c r="M58" s="190">
        <f>G58*(1+L58/100)</f>
        <v>0</v>
      </c>
      <c r="N58" s="157">
        <v>2.7E-4</v>
      </c>
      <c r="O58" s="157">
        <f>ROUND(E58*N58,2)</f>
        <v>0</v>
      </c>
      <c r="P58" s="157">
        <v>0</v>
      </c>
      <c r="Q58" s="157">
        <f>ROUND(E58*P58,2)</f>
        <v>0</v>
      </c>
      <c r="R58" s="158" t="s">
        <v>159</v>
      </c>
      <c r="S58" s="145">
        <v>0.35216999999999998</v>
      </c>
      <c r="T58" s="145">
        <f>ROUND(E58*S58,2)</f>
        <v>3.52</v>
      </c>
      <c r="U58" s="145"/>
      <c r="V58" s="145" t="s">
        <v>160</v>
      </c>
      <c r="W58" s="138"/>
      <c r="X58" s="138"/>
      <c r="Y58" s="138"/>
      <c r="Z58" s="138"/>
      <c r="AA58" s="138"/>
      <c r="AB58" s="138"/>
      <c r="AC58" s="138"/>
      <c r="AD58" s="138"/>
      <c r="AE58" s="138" t="s">
        <v>161</v>
      </c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</row>
    <row r="59" spans="1:58" outlineLevel="1" x14ac:dyDescent="0.25">
      <c r="A59" s="143"/>
      <c r="B59" s="144"/>
      <c r="C59" s="254"/>
      <c r="D59" s="255"/>
      <c r="E59" s="255"/>
      <c r="F59" s="255"/>
      <c r="G59" s="255"/>
      <c r="H59" s="145"/>
      <c r="I59" s="145"/>
      <c r="J59" s="145"/>
      <c r="K59" s="145"/>
      <c r="L59" s="184"/>
      <c r="M59" s="191"/>
      <c r="N59" s="145"/>
      <c r="O59" s="145"/>
      <c r="P59" s="145"/>
      <c r="Q59" s="145"/>
      <c r="R59" s="145"/>
      <c r="S59" s="145"/>
      <c r="T59" s="145"/>
      <c r="U59" s="145"/>
      <c r="V59" s="145"/>
      <c r="W59" s="138"/>
      <c r="X59" s="138"/>
      <c r="Y59" s="138"/>
      <c r="Z59" s="138"/>
      <c r="AA59" s="138"/>
      <c r="AB59" s="138"/>
      <c r="AC59" s="138"/>
      <c r="AD59" s="138"/>
      <c r="AE59" s="138" t="s">
        <v>162</v>
      </c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</row>
    <row r="60" spans="1:58" ht="20.399999999999999" outlineLevel="1" x14ac:dyDescent="0.25">
      <c r="A60" s="153">
        <v>20</v>
      </c>
      <c r="B60" s="154" t="s">
        <v>364</v>
      </c>
      <c r="C60" s="161" t="s">
        <v>365</v>
      </c>
      <c r="D60" s="155" t="s">
        <v>221</v>
      </c>
      <c r="E60" s="179">
        <v>2</v>
      </c>
      <c r="F60" s="183"/>
      <c r="G60" s="190">
        <f>ROUND(E60*F60,2)</f>
        <v>0</v>
      </c>
      <c r="H60" s="156"/>
      <c r="I60" s="157">
        <f>ROUND(E60*H60,2)</f>
        <v>0</v>
      </c>
      <c r="J60" s="156"/>
      <c r="K60" s="157">
        <f>ROUND(E60*J60,2)</f>
        <v>0</v>
      </c>
      <c r="L60" s="179">
        <v>21</v>
      </c>
      <c r="M60" s="190">
        <f>G60*(1+L60/100)</f>
        <v>0</v>
      </c>
      <c r="N60" s="157">
        <v>3.64E-3</v>
      </c>
      <c r="O60" s="157">
        <f>ROUND(E60*N60,2)</f>
        <v>0.01</v>
      </c>
      <c r="P60" s="157">
        <v>0</v>
      </c>
      <c r="Q60" s="157">
        <f>ROUND(E60*P60,2)</f>
        <v>0</v>
      </c>
      <c r="R60" s="158" t="s">
        <v>159</v>
      </c>
      <c r="S60" s="145">
        <v>0.871</v>
      </c>
      <c r="T60" s="145">
        <f>ROUND(E60*S60,2)</f>
        <v>1.74</v>
      </c>
      <c r="U60" s="145"/>
      <c r="V60" s="145" t="s">
        <v>160</v>
      </c>
      <c r="W60" s="138"/>
      <c r="X60" s="138"/>
      <c r="Y60" s="138"/>
      <c r="Z60" s="138"/>
      <c r="AA60" s="138"/>
      <c r="AB60" s="138"/>
      <c r="AC60" s="138"/>
      <c r="AD60" s="138"/>
      <c r="AE60" s="138" t="s">
        <v>161</v>
      </c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</row>
    <row r="61" spans="1:58" outlineLevel="1" x14ac:dyDescent="0.25">
      <c r="A61" s="143"/>
      <c r="B61" s="144"/>
      <c r="C61" s="254"/>
      <c r="D61" s="255"/>
      <c r="E61" s="255"/>
      <c r="F61" s="255"/>
      <c r="G61" s="255"/>
      <c r="H61" s="145"/>
      <c r="I61" s="145"/>
      <c r="J61" s="145"/>
      <c r="K61" s="145"/>
      <c r="L61" s="184"/>
      <c r="M61" s="191"/>
      <c r="N61" s="145"/>
      <c r="O61" s="145"/>
      <c r="P61" s="145"/>
      <c r="Q61" s="145"/>
      <c r="R61" s="145"/>
      <c r="S61" s="145"/>
      <c r="T61" s="145"/>
      <c r="U61" s="145"/>
      <c r="V61" s="145"/>
      <c r="W61" s="138"/>
      <c r="X61" s="138"/>
      <c r="Y61" s="138"/>
      <c r="Z61" s="138"/>
      <c r="AA61" s="138"/>
      <c r="AB61" s="138"/>
      <c r="AC61" s="138"/>
      <c r="AD61" s="138"/>
      <c r="AE61" s="138" t="s">
        <v>162</v>
      </c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</row>
    <row r="62" spans="1:58" outlineLevel="1" x14ac:dyDescent="0.25">
      <c r="A62" s="153">
        <v>21</v>
      </c>
      <c r="B62" s="154" t="s">
        <v>366</v>
      </c>
      <c r="C62" s="161" t="s">
        <v>367</v>
      </c>
      <c r="D62" s="155" t="s">
        <v>311</v>
      </c>
      <c r="E62" s="179">
        <v>65</v>
      </c>
      <c r="F62" s="183"/>
      <c r="G62" s="190">
        <f>ROUND(E62*F62,2)</f>
        <v>0</v>
      </c>
      <c r="H62" s="156"/>
      <c r="I62" s="157">
        <f>ROUND(E62*H62,2)</f>
        <v>0</v>
      </c>
      <c r="J62" s="156"/>
      <c r="K62" s="157">
        <f>ROUND(E62*J62,2)</f>
        <v>0</v>
      </c>
      <c r="L62" s="179">
        <v>21</v>
      </c>
      <c r="M62" s="190">
        <f>G62*(1+L62/100)</f>
        <v>0</v>
      </c>
      <c r="N62" s="157">
        <v>1.6000000000000001E-4</v>
      </c>
      <c r="O62" s="157">
        <f>ROUND(E62*N62,2)</f>
        <v>0.01</v>
      </c>
      <c r="P62" s="157">
        <v>0</v>
      </c>
      <c r="Q62" s="157">
        <f>ROUND(E62*P62,2)</f>
        <v>0</v>
      </c>
      <c r="R62" s="158" t="s">
        <v>159</v>
      </c>
      <c r="S62" s="145">
        <v>7.0000000000000007E-2</v>
      </c>
      <c r="T62" s="145">
        <f>ROUND(E62*S62,2)</f>
        <v>4.55</v>
      </c>
      <c r="U62" s="145"/>
      <c r="V62" s="145" t="s">
        <v>160</v>
      </c>
      <c r="W62" s="138"/>
      <c r="X62" s="138"/>
      <c r="Y62" s="138"/>
      <c r="Z62" s="138"/>
      <c r="AA62" s="138"/>
      <c r="AB62" s="138"/>
      <c r="AC62" s="138"/>
      <c r="AD62" s="138"/>
      <c r="AE62" s="138" t="s">
        <v>161</v>
      </c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</row>
    <row r="63" spans="1:58" outlineLevel="1" x14ac:dyDescent="0.25">
      <c r="A63" s="143"/>
      <c r="B63" s="144"/>
      <c r="C63" s="162" t="s">
        <v>368</v>
      </c>
      <c r="D63" s="146"/>
      <c r="E63" s="180">
        <v>65</v>
      </c>
      <c r="F63" s="184"/>
      <c r="G63" s="191"/>
      <c r="H63" s="145"/>
      <c r="I63" s="145"/>
      <c r="J63" s="145"/>
      <c r="K63" s="145"/>
      <c r="L63" s="184"/>
      <c r="M63" s="191"/>
      <c r="N63" s="145"/>
      <c r="O63" s="145"/>
      <c r="P63" s="145"/>
      <c r="Q63" s="145"/>
      <c r="R63" s="145"/>
      <c r="S63" s="145"/>
      <c r="T63" s="145"/>
      <c r="U63" s="145"/>
      <c r="V63" s="145"/>
      <c r="W63" s="138"/>
      <c r="X63" s="138"/>
      <c r="Y63" s="138"/>
      <c r="Z63" s="138"/>
      <c r="AA63" s="138"/>
      <c r="AB63" s="138"/>
      <c r="AC63" s="138"/>
      <c r="AD63" s="138"/>
      <c r="AE63" s="138" t="s">
        <v>170</v>
      </c>
      <c r="AF63" s="138">
        <v>0</v>
      </c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</row>
    <row r="64" spans="1:58" outlineLevel="1" x14ac:dyDescent="0.25">
      <c r="A64" s="143"/>
      <c r="B64" s="144"/>
      <c r="C64" s="252"/>
      <c r="D64" s="253"/>
      <c r="E64" s="253"/>
      <c r="F64" s="253"/>
      <c r="G64" s="253"/>
      <c r="H64" s="145"/>
      <c r="I64" s="145"/>
      <c r="J64" s="145"/>
      <c r="K64" s="145"/>
      <c r="L64" s="184"/>
      <c r="M64" s="191"/>
      <c r="N64" s="145"/>
      <c r="O64" s="145"/>
      <c r="P64" s="145"/>
      <c r="Q64" s="145"/>
      <c r="R64" s="145"/>
      <c r="S64" s="145"/>
      <c r="T64" s="145"/>
      <c r="U64" s="145"/>
      <c r="V64" s="145"/>
      <c r="W64" s="138"/>
      <c r="X64" s="138"/>
      <c r="Y64" s="138"/>
      <c r="Z64" s="138"/>
      <c r="AA64" s="138"/>
      <c r="AB64" s="138"/>
      <c r="AC64" s="138"/>
      <c r="AD64" s="138"/>
      <c r="AE64" s="138" t="s">
        <v>162</v>
      </c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</row>
    <row r="65" spans="1:58" outlineLevel="1" x14ac:dyDescent="0.25">
      <c r="A65" s="153">
        <v>22</v>
      </c>
      <c r="B65" s="154" t="s">
        <v>369</v>
      </c>
      <c r="C65" s="161" t="s">
        <v>370</v>
      </c>
      <c r="D65" s="155" t="s">
        <v>311</v>
      </c>
      <c r="E65" s="179">
        <v>60</v>
      </c>
      <c r="F65" s="183"/>
      <c r="G65" s="190">
        <f>ROUND(E65*F65,2)</f>
        <v>0</v>
      </c>
      <c r="H65" s="156"/>
      <c r="I65" s="157">
        <f>ROUND(E65*H65,2)</f>
        <v>0</v>
      </c>
      <c r="J65" s="156"/>
      <c r="K65" s="157">
        <f>ROUND(E65*J65,2)</f>
        <v>0</v>
      </c>
      <c r="L65" s="179">
        <v>21</v>
      </c>
      <c r="M65" s="190">
        <f>G65*(1+L65/100)</f>
        <v>0</v>
      </c>
      <c r="N65" s="157">
        <v>2.1000000000000001E-4</v>
      </c>
      <c r="O65" s="157">
        <f>ROUND(E65*N65,2)</f>
        <v>0.01</v>
      </c>
      <c r="P65" s="157">
        <v>0</v>
      </c>
      <c r="Q65" s="157">
        <f>ROUND(E65*P65,2)</f>
        <v>0</v>
      </c>
      <c r="R65" s="158" t="s">
        <v>159</v>
      </c>
      <c r="S65" s="145">
        <v>7.0000000000000007E-2</v>
      </c>
      <c r="T65" s="145">
        <f>ROUND(E65*S65,2)</f>
        <v>4.2</v>
      </c>
      <c r="U65" s="145"/>
      <c r="V65" s="145" t="s">
        <v>160</v>
      </c>
      <c r="W65" s="138"/>
      <c r="X65" s="138"/>
      <c r="Y65" s="138"/>
      <c r="Z65" s="138"/>
      <c r="AA65" s="138"/>
      <c r="AB65" s="138"/>
      <c r="AC65" s="138"/>
      <c r="AD65" s="138"/>
      <c r="AE65" s="138" t="s">
        <v>161</v>
      </c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</row>
    <row r="66" spans="1:58" outlineLevel="1" x14ac:dyDescent="0.25">
      <c r="A66" s="143"/>
      <c r="B66" s="144"/>
      <c r="C66" s="162" t="s">
        <v>371</v>
      </c>
      <c r="D66" s="146"/>
      <c r="E66" s="180">
        <v>60</v>
      </c>
      <c r="F66" s="184"/>
      <c r="G66" s="191"/>
      <c r="H66" s="145"/>
      <c r="I66" s="145"/>
      <c r="J66" s="145"/>
      <c r="K66" s="145"/>
      <c r="L66" s="184"/>
      <c r="M66" s="191"/>
      <c r="N66" s="145"/>
      <c r="O66" s="145"/>
      <c r="P66" s="145"/>
      <c r="Q66" s="145"/>
      <c r="R66" s="145"/>
      <c r="S66" s="145"/>
      <c r="T66" s="145"/>
      <c r="U66" s="145"/>
      <c r="V66" s="145"/>
      <c r="W66" s="138"/>
      <c r="X66" s="138"/>
      <c r="Y66" s="138"/>
      <c r="Z66" s="138"/>
      <c r="AA66" s="138"/>
      <c r="AB66" s="138"/>
      <c r="AC66" s="138"/>
      <c r="AD66" s="138"/>
      <c r="AE66" s="138" t="s">
        <v>170</v>
      </c>
      <c r="AF66" s="138">
        <v>0</v>
      </c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</row>
    <row r="67" spans="1:58" outlineLevel="1" x14ac:dyDescent="0.25">
      <c r="A67" s="143"/>
      <c r="B67" s="144"/>
      <c r="C67" s="252"/>
      <c r="D67" s="253"/>
      <c r="E67" s="253"/>
      <c r="F67" s="253"/>
      <c r="G67" s="253"/>
      <c r="H67" s="145"/>
      <c r="I67" s="145"/>
      <c r="J67" s="145"/>
      <c r="K67" s="145"/>
      <c r="L67" s="184"/>
      <c r="M67" s="191"/>
      <c r="N67" s="145"/>
      <c r="O67" s="145"/>
      <c r="P67" s="145"/>
      <c r="Q67" s="145"/>
      <c r="R67" s="145"/>
      <c r="S67" s="145"/>
      <c r="T67" s="145"/>
      <c r="U67" s="145"/>
      <c r="V67" s="145"/>
      <c r="W67" s="138"/>
      <c r="X67" s="138"/>
      <c r="Y67" s="138"/>
      <c r="Z67" s="138"/>
      <c r="AA67" s="138"/>
      <c r="AB67" s="138"/>
      <c r="AC67" s="138"/>
      <c r="AD67" s="138"/>
      <c r="AE67" s="138" t="s">
        <v>162</v>
      </c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138"/>
      <c r="BB67" s="138"/>
      <c r="BC67" s="138"/>
      <c r="BD67" s="138"/>
      <c r="BE67" s="138"/>
      <c r="BF67" s="138"/>
    </row>
    <row r="68" spans="1:58" outlineLevel="1" x14ac:dyDescent="0.25">
      <c r="A68" s="153">
        <v>23</v>
      </c>
      <c r="B68" s="154" t="s">
        <v>372</v>
      </c>
      <c r="C68" s="161" t="s">
        <v>373</v>
      </c>
      <c r="D68" s="155" t="s">
        <v>311</v>
      </c>
      <c r="E68" s="179">
        <v>75</v>
      </c>
      <c r="F68" s="183"/>
      <c r="G68" s="190">
        <f>ROUND(E68*F68,2)</f>
        <v>0</v>
      </c>
      <c r="H68" s="156"/>
      <c r="I68" s="157">
        <f>ROUND(E68*H68,2)</f>
        <v>0</v>
      </c>
      <c r="J68" s="156"/>
      <c r="K68" s="157">
        <f>ROUND(E68*J68,2)</f>
        <v>0</v>
      </c>
      <c r="L68" s="179">
        <v>21</v>
      </c>
      <c r="M68" s="190">
        <f>G68*(1+L68/100)</f>
        <v>0</v>
      </c>
      <c r="N68" s="157">
        <v>2.2000000000000001E-4</v>
      </c>
      <c r="O68" s="157">
        <f>ROUND(E68*N68,2)</f>
        <v>0.02</v>
      </c>
      <c r="P68" s="157">
        <v>0</v>
      </c>
      <c r="Q68" s="157">
        <f>ROUND(E68*P68,2)</f>
        <v>0</v>
      </c>
      <c r="R68" s="158" t="s">
        <v>159</v>
      </c>
      <c r="S68" s="145">
        <v>7.0000000000000007E-2</v>
      </c>
      <c r="T68" s="145">
        <f>ROUND(E68*S68,2)</f>
        <v>5.25</v>
      </c>
      <c r="U68" s="145"/>
      <c r="V68" s="145" t="s">
        <v>160</v>
      </c>
      <c r="W68" s="138"/>
      <c r="X68" s="138"/>
      <c r="Y68" s="138"/>
      <c r="Z68" s="138"/>
      <c r="AA68" s="138"/>
      <c r="AB68" s="138"/>
      <c r="AC68" s="138"/>
      <c r="AD68" s="138"/>
      <c r="AE68" s="138" t="s">
        <v>161</v>
      </c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  <c r="BF68" s="138"/>
    </row>
    <row r="69" spans="1:58" outlineLevel="1" x14ac:dyDescent="0.25">
      <c r="A69" s="143"/>
      <c r="B69" s="144"/>
      <c r="C69" s="162" t="s">
        <v>374</v>
      </c>
      <c r="D69" s="146"/>
      <c r="E69" s="180">
        <v>75</v>
      </c>
      <c r="F69" s="184"/>
      <c r="G69" s="191"/>
      <c r="H69" s="145"/>
      <c r="I69" s="145"/>
      <c r="J69" s="145"/>
      <c r="K69" s="145"/>
      <c r="L69" s="184"/>
      <c r="M69" s="191"/>
      <c r="N69" s="145"/>
      <c r="O69" s="145"/>
      <c r="P69" s="145"/>
      <c r="Q69" s="145"/>
      <c r="R69" s="145"/>
      <c r="S69" s="145"/>
      <c r="T69" s="145"/>
      <c r="U69" s="145"/>
      <c r="V69" s="145"/>
      <c r="W69" s="138"/>
      <c r="X69" s="138"/>
      <c r="Y69" s="138"/>
      <c r="Z69" s="138"/>
      <c r="AA69" s="138"/>
      <c r="AB69" s="138"/>
      <c r="AC69" s="138"/>
      <c r="AD69" s="138"/>
      <c r="AE69" s="138" t="s">
        <v>170</v>
      </c>
      <c r="AF69" s="138">
        <v>0</v>
      </c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  <c r="BF69" s="138"/>
    </row>
    <row r="70" spans="1:58" outlineLevel="1" x14ac:dyDescent="0.25">
      <c r="A70" s="143"/>
      <c r="B70" s="144"/>
      <c r="C70" s="252"/>
      <c r="D70" s="253"/>
      <c r="E70" s="253"/>
      <c r="F70" s="253"/>
      <c r="G70" s="253"/>
      <c r="H70" s="145"/>
      <c r="I70" s="145"/>
      <c r="J70" s="145"/>
      <c r="K70" s="145"/>
      <c r="L70" s="184"/>
      <c r="M70" s="191"/>
      <c r="N70" s="145"/>
      <c r="O70" s="145"/>
      <c r="P70" s="145"/>
      <c r="Q70" s="145"/>
      <c r="R70" s="145"/>
      <c r="S70" s="145"/>
      <c r="T70" s="145"/>
      <c r="U70" s="145"/>
      <c r="V70" s="145"/>
      <c r="W70" s="138"/>
      <c r="X70" s="138"/>
      <c r="Y70" s="138"/>
      <c r="Z70" s="138"/>
      <c r="AA70" s="138"/>
      <c r="AB70" s="138"/>
      <c r="AC70" s="138"/>
      <c r="AD70" s="138"/>
      <c r="AE70" s="138" t="s">
        <v>162</v>
      </c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</row>
    <row r="71" spans="1:58" outlineLevel="1" x14ac:dyDescent="0.25">
      <c r="A71" s="153">
        <v>24</v>
      </c>
      <c r="B71" s="154" t="s">
        <v>375</v>
      </c>
      <c r="C71" s="161" t="s">
        <v>376</v>
      </c>
      <c r="D71" s="155" t="s">
        <v>311</v>
      </c>
      <c r="E71" s="179">
        <v>53</v>
      </c>
      <c r="F71" s="183"/>
      <c r="G71" s="190">
        <f>ROUND(E71*F71,2)</f>
        <v>0</v>
      </c>
      <c r="H71" s="156"/>
      <c r="I71" s="157">
        <f>ROUND(E71*H71,2)</f>
        <v>0</v>
      </c>
      <c r="J71" s="156"/>
      <c r="K71" s="157">
        <f>ROUND(E71*J71,2)</f>
        <v>0</v>
      </c>
      <c r="L71" s="179">
        <v>21</v>
      </c>
      <c r="M71" s="190">
        <f>G71*(1+L71/100)</f>
        <v>0</v>
      </c>
      <c r="N71" s="157">
        <v>4.2999999999999999E-4</v>
      </c>
      <c r="O71" s="157">
        <f>ROUND(E71*N71,2)</f>
        <v>0.02</v>
      </c>
      <c r="P71" s="157">
        <v>0</v>
      </c>
      <c r="Q71" s="157">
        <f>ROUND(E71*P71,2)</f>
        <v>0</v>
      </c>
      <c r="R71" s="158" t="s">
        <v>159</v>
      </c>
      <c r="S71" s="145">
        <v>7.0000000000000007E-2</v>
      </c>
      <c r="T71" s="145">
        <f>ROUND(E71*S71,2)</f>
        <v>3.71</v>
      </c>
      <c r="U71" s="145"/>
      <c r="V71" s="145" t="s">
        <v>160</v>
      </c>
      <c r="W71" s="138"/>
      <c r="X71" s="138"/>
      <c r="Y71" s="138"/>
      <c r="Z71" s="138"/>
      <c r="AA71" s="138"/>
      <c r="AB71" s="138"/>
      <c r="AC71" s="138"/>
      <c r="AD71" s="138"/>
      <c r="AE71" s="138" t="s">
        <v>161</v>
      </c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</row>
    <row r="72" spans="1:58" outlineLevel="1" x14ac:dyDescent="0.25">
      <c r="A72" s="143"/>
      <c r="B72" s="144"/>
      <c r="C72" s="162" t="s">
        <v>377</v>
      </c>
      <c r="D72" s="146"/>
      <c r="E72" s="180">
        <v>53</v>
      </c>
      <c r="F72" s="184"/>
      <c r="G72" s="191"/>
      <c r="H72" s="145"/>
      <c r="I72" s="145"/>
      <c r="J72" s="145"/>
      <c r="K72" s="145"/>
      <c r="L72" s="184"/>
      <c r="M72" s="191"/>
      <c r="N72" s="145"/>
      <c r="O72" s="145"/>
      <c r="P72" s="145"/>
      <c r="Q72" s="145"/>
      <c r="R72" s="145"/>
      <c r="S72" s="145"/>
      <c r="T72" s="145"/>
      <c r="U72" s="145"/>
      <c r="V72" s="145"/>
      <c r="W72" s="138"/>
      <c r="X72" s="138"/>
      <c r="Y72" s="138"/>
      <c r="Z72" s="138"/>
      <c r="AA72" s="138"/>
      <c r="AB72" s="138"/>
      <c r="AC72" s="138"/>
      <c r="AD72" s="138"/>
      <c r="AE72" s="138" t="s">
        <v>170</v>
      </c>
      <c r="AF72" s="138">
        <v>0</v>
      </c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</row>
    <row r="73" spans="1:58" outlineLevel="1" x14ac:dyDescent="0.25">
      <c r="A73" s="143"/>
      <c r="B73" s="144"/>
      <c r="C73" s="252"/>
      <c r="D73" s="253"/>
      <c r="E73" s="253"/>
      <c r="F73" s="253"/>
      <c r="G73" s="253"/>
      <c r="H73" s="145"/>
      <c r="I73" s="145"/>
      <c r="J73" s="145"/>
      <c r="K73" s="145"/>
      <c r="L73" s="184"/>
      <c r="M73" s="191"/>
      <c r="N73" s="145"/>
      <c r="O73" s="145"/>
      <c r="P73" s="145"/>
      <c r="Q73" s="145"/>
      <c r="R73" s="145"/>
      <c r="S73" s="145"/>
      <c r="T73" s="145"/>
      <c r="U73" s="145"/>
      <c r="V73" s="145"/>
      <c r="W73" s="138"/>
      <c r="X73" s="138"/>
      <c r="Y73" s="138"/>
      <c r="Z73" s="138"/>
      <c r="AA73" s="138"/>
      <c r="AB73" s="138"/>
      <c r="AC73" s="138"/>
      <c r="AD73" s="138"/>
      <c r="AE73" s="138" t="s">
        <v>162</v>
      </c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</row>
    <row r="74" spans="1:58" outlineLevel="1" x14ac:dyDescent="0.25">
      <c r="A74" s="153">
        <v>25</v>
      </c>
      <c r="B74" s="154" t="s">
        <v>378</v>
      </c>
      <c r="C74" s="161" t="s">
        <v>379</v>
      </c>
      <c r="D74" s="155" t="s">
        <v>221</v>
      </c>
      <c r="E74" s="179">
        <v>2</v>
      </c>
      <c r="F74" s="183"/>
      <c r="G74" s="190">
        <f>ROUND(E74*F74,2)</f>
        <v>0</v>
      </c>
      <c r="H74" s="156"/>
      <c r="I74" s="157">
        <f>ROUND(E74*H74,2)</f>
        <v>0</v>
      </c>
      <c r="J74" s="156"/>
      <c r="K74" s="157">
        <f>ROUND(E74*J74,2)</f>
        <v>0</v>
      </c>
      <c r="L74" s="179">
        <v>21</v>
      </c>
      <c r="M74" s="190">
        <f>G74*(1+L74/100)</f>
        <v>0</v>
      </c>
      <c r="N74" s="157">
        <v>1.0000000000000001E-5</v>
      </c>
      <c r="O74" s="157">
        <f>ROUND(E74*N74,2)</f>
        <v>0</v>
      </c>
      <c r="P74" s="157">
        <v>0</v>
      </c>
      <c r="Q74" s="157">
        <f>ROUND(E74*P74,2)</f>
        <v>0</v>
      </c>
      <c r="R74" s="158" t="s">
        <v>159</v>
      </c>
      <c r="S74" s="145">
        <v>2.5000000000000001E-2</v>
      </c>
      <c r="T74" s="145">
        <f>ROUND(E74*S74,2)</f>
        <v>0.05</v>
      </c>
      <c r="U74" s="145"/>
      <c r="V74" s="145" t="s">
        <v>160</v>
      </c>
      <c r="W74" s="138"/>
      <c r="X74" s="138"/>
      <c r="Y74" s="138"/>
      <c r="Z74" s="138"/>
      <c r="AA74" s="138"/>
      <c r="AB74" s="138"/>
      <c r="AC74" s="138"/>
      <c r="AD74" s="138"/>
      <c r="AE74" s="138" t="s">
        <v>161</v>
      </c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</row>
    <row r="75" spans="1:58" outlineLevel="1" x14ac:dyDescent="0.25">
      <c r="A75" s="143"/>
      <c r="B75" s="144"/>
      <c r="C75" s="254"/>
      <c r="D75" s="255"/>
      <c r="E75" s="255"/>
      <c r="F75" s="255"/>
      <c r="G75" s="255"/>
      <c r="H75" s="145"/>
      <c r="I75" s="145"/>
      <c r="J75" s="145"/>
      <c r="K75" s="145"/>
      <c r="L75" s="184"/>
      <c r="M75" s="191"/>
      <c r="N75" s="145"/>
      <c r="O75" s="145"/>
      <c r="P75" s="145"/>
      <c r="Q75" s="145"/>
      <c r="R75" s="145"/>
      <c r="S75" s="145"/>
      <c r="T75" s="145"/>
      <c r="U75" s="145"/>
      <c r="V75" s="145"/>
      <c r="W75" s="138"/>
      <c r="X75" s="138"/>
      <c r="Y75" s="138"/>
      <c r="Z75" s="138"/>
      <c r="AA75" s="138"/>
      <c r="AB75" s="138"/>
      <c r="AC75" s="138"/>
      <c r="AD75" s="138"/>
      <c r="AE75" s="138" t="s">
        <v>162</v>
      </c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</row>
    <row r="76" spans="1:58" ht="30.6" outlineLevel="1" x14ac:dyDescent="0.25">
      <c r="A76" s="153">
        <v>26</v>
      </c>
      <c r="B76" s="154" t="s">
        <v>380</v>
      </c>
      <c r="C76" s="161" t="s">
        <v>381</v>
      </c>
      <c r="D76" s="155" t="s">
        <v>311</v>
      </c>
      <c r="E76" s="179">
        <v>2</v>
      </c>
      <c r="F76" s="183"/>
      <c r="G76" s="190">
        <f>ROUND(E76*F76,2)</f>
        <v>0</v>
      </c>
      <c r="H76" s="156"/>
      <c r="I76" s="157">
        <f>ROUND(E76*H76,2)</f>
        <v>0</v>
      </c>
      <c r="J76" s="156"/>
      <c r="K76" s="157">
        <f>ROUND(E76*J76,2)</f>
        <v>0</v>
      </c>
      <c r="L76" s="179">
        <v>21</v>
      </c>
      <c r="M76" s="190">
        <f>G76*(1+L76/100)</f>
        <v>0</v>
      </c>
      <c r="N76" s="157">
        <v>1.2E-4</v>
      </c>
      <c r="O76" s="157">
        <f>ROUND(E76*N76,2)</f>
        <v>0</v>
      </c>
      <c r="P76" s="157">
        <v>0</v>
      </c>
      <c r="Q76" s="157">
        <f>ROUND(E76*P76,2)</f>
        <v>0</v>
      </c>
      <c r="R76" s="158" t="s">
        <v>382</v>
      </c>
      <c r="S76" s="145">
        <v>0</v>
      </c>
      <c r="T76" s="145">
        <f>ROUND(E76*S76,2)</f>
        <v>0</v>
      </c>
      <c r="U76" s="145"/>
      <c r="V76" s="145" t="s">
        <v>175</v>
      </c>
      <c r="W76" s="138"/>
      <c r="X76" s="138"/>
      <c r="Y76" s="138"/>
      <c r="Z76" s="138"/>
      <c r="AA76" s="138"/>
      <c r="AB76" s="138"/>
      <c r="AC76" s="138"/>
      <c r="AD76" s="138"/>
      <c r="AE76" s="138" t="s">
        <v>176</v>
      </c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</row>
    <row r="77" spans="1:58" outlineLevel="1" x14ac:dyDescent="0.25">
      <c r="A77" s="143"/>
      <c r="B77" s="144"/>
      <c r="C77" s="254"/>
      <c r="D77" s="255"/>
      <c r="E77" s="255"/>
      <c r="F77" s="255"/>
      <c r="G77" s="255"/>
      <c r="H77" s="145"/>
      <c r="I77" s="145"/>
      <c r="J77" s="145"/>
      <c r="K77" s="145"/>
      <c r="L77" s="184"/>
      <c r="M77" s="191"/>
      <c r="N77" s="145"/>
      <c r="O77" s="145"/>
      <c r="P77" s="145"/>
      <c r="Q77" s="145"/>
      <c r="R77" s="145"/>
      <c r="S77" s="145"/>
      <c r="T77" s="145"/>
      <c r="U77" s="145"/>
      <c r="V77" s="145"/>
      <c r="W77" s="138"/>
      <c r="X77" s="138"/>
      <c r="Y77" s="138"/>
      <c r="Z77" s="138"/>
      <c r="AA77" s="138"/>
      <c r="AB77" s="138"/>
      <c r="AC77" s="138"/>
      <c r="AD77" s="138"/>
      <c r="AE77" s="138" t="s">
        <v>162</v>
      </c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</row>
    <row r="78" spans="1:58" ht="30.6" outlineLevel="1" x14ac:dyDescent="0.25">
      <c r="A78" s="153">
        <v>27</v>
      </c>
      <c r="B78" s="154" t="s">
        <v>326</v>
      </c>
      <c r="C78" s="161" t="s">
        <v>327</v>
      </c>
      <c r="D78" s="155" t="s">
        <v>221</v>
      </c>
      <c r="E78" s="179">
        <v>2</v>
      </c>
      <c r="F78" s="183"/>
      <c r="G78" s="190">
        <f>ROUND(E78*F78,2)</f>
        <v>0</v>
      </c>
      <c r="H78" s="156"/>
      <c r="I78" s="157">
        <f>ROUND(E78*H78,2)</f>
        <v>0</v>
      </c>
      <c r="J78" s="156"/>
      <c r="K78" s="157">
        <f>ROUND(E78*J78,2)</f>
        <v>0</v>
      </c>
      <c r="L78" s="179">
        <v>21</v>
      </c>
      <c r="M78" s="190">
        <f>G78*(1+L78/100)</f>
        <v>0</v>
      </c>
      <c r="N78" s="157">
        <v>3.0000000000000001E-5</v>
      </c>
      <c r="O78" s="157">
        <f>ROUND(E78*N78,2)</f>
        <v>0</v>
      </c>
      <c r="P78" s="157">
        <v>0</v>
      </c>
      <c r="Q78" s="157">
        <f>ROUND(E78*P78,2)</f>
        <v>0</v>
      </c>
      <c r="R78" s="158" t="s">
        <v>159</v>
      </c>
      <c r="S78" s="145">
        <v>0</v>
      </c>
      <c r="T78" s="145">
        <f>ROUND(E78*S78,2)</f>
        <v>0</v>
      </c>
      <c r="U78" s="145"/>
      <c r="V78" s="145" t="s">
        <v>175</v>
      </c>
      <c r="W78" s="138"/>
      <c r="X78" s="138"/>
      <c r="Y78" s="138"/>
      <c r="Z78" s="138"/>
      <c r="AA78" s="138"/>
      <c r="AB78" s="138"/>
      <c r="AC78" s="138"/>
      <c r="AD78" s="138"/>
      <c r="AE78" s="138" t="s">
        <v>176</v>
      </c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</row>
    <row r="79" spans="1:58" outlineLevel="1" x14ac:dyDescent="0.25">
      <c r="A79" s="143"/>
      <c r="B79" s="144"/>
      <c r="C79" s="254"/>
      <c r="D79" s="255"/>
      <c r="E79" s="255"/>
      <c r="F79" s="255"/>
      <c r="G79" s="255"/>
      <c r="H79" s="145"/>
      <c r="I79" s="145"/>
      <c r="J79" s="145"/>
      <c r="K79" s="145"/>
      <c r="L79" s="184"/>
      <c r="M79" s="191"/>
      <c r="N79" s="145"/>
      <c r="O79" s="145"/>
      <c r="P79" s="145"/>
      <c r="Q79" s="145"/>
      <c r="R79" s="145"/>
      <c r="S79" s="145"/>
      <c r="T79" s="145"/>
      <c r="U79" s="145"/>
      <c r="V79" s="145"/>
      <c r="W79" s="138"/>
      <c r="X79" s="138"/>
      <c r="Y79" s="138"/>
      <c r="Z79" s="138"/>
      <c r="AA79" s="138"/>
      <c r="AB79" s="138"/>
      <c r="AC79" s="138"/>
      <c r="AD79" s="138"/>
      <c r="AE79" s="138" t="s">
        <v>162</v>
      </c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</row>
    <row r="80" spans="1:58" ht="30.6" outlineLevel="1" x14ac:dyDescent="0.25">
      <c r="A80" s="153">
        <v>28</v>
      </c>
      <c r="B80" s="154" t="s">
        <v>326</v>
      </c>
      <c r="C80" s="161" t="s">
        <v>327</v>
      </c>
      <c r="D80" s="155" t="s">
        <v>221</v>
      </c>
      <c r="E80" s="179">
        <v>2</v>
      </c>
      <c r="F80" s="183"/>
      <c r="G80" s="190">
        <f>ROUND(E80*F80,2)</f>
        <v>0</v>
      </c>
      <c r="H80" s="156"/>
      <c r="I80" s="157">
        <f>ROUND(E80*H80,2)</f>
        <v>0</v>
      </c>
      <c r="J80" s="156"/>
      <c r="K80" s="157">
        <f>ROUND(E80*J80,2)</f>
        <v>0</v>
      </c>
      <c r="L80" s="179">
        <v>21</v>
      </c>
      <c r="M80" s="190">
        <f>G80*(1+L80/100)</f>
        <v>0</v>
      </c>
      <c r="N80" s="157">
        <v>3.0000000000000001E-5</v>
      </c>
      <c r="O80" s="157">
        <f>ROUND(E80*N80,2)</f>
        <v>0</v>
      </c>
      <c r="P80" s="157">
        <v>0</v>
      </c>
      <c r="Q80" s="157">
        <f>ROUND(E80*P80,2)</f>
        <v>0</v>
      </c>
      <c r="R80" s="158" t="s">
        <v>159</v>
      </c>
      <c r="S80" s="145">
        <v>0</v>
      </c>
      <c r="T80" s="145">
        <f>ROUND(E80*S80,2)</f>
        <v>0</v>
      </c>
      <c r="U80" s="145"/>
      <c r="V80" s="145" t="s">
        <v>175</v>
      </c>
      <c r="W80" s="138"/>
      <c r="X80" s="138"/>
      <c r="Y80" s="138"/>
      <c r="Z80" s="138"/>
      <c r="AA80" s="138"/>
      <c r="AB80" s="138"/>
      <c r="AC80" s="138"/>
      <c r="AD80" s="138"/>
      <c r="AE80" s="138" t="s">
        <v>176</v>
      </c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</row>
    <row r="81" spans="1:58" outlineLevel="1" x14ac:dyDescent="0.25">
      <c r="A81" s="143"/>
      <c r="B81" s="144"/>
      <c r="C81" s="254"/>
      <c r="D81" s="255"/>
      <c r="E81" s="255"/>
      <c r="F81" s="255"/>
      <c r="G81" s="255"/>
      <c r="H81" s="145"/>
      <c r="I81" s="145"/>
      <c r="J81" s="145"/>
      <c r="K81" s="145"/>
      <c r="L81" s="184"/>
      <c r="M81" s="191"/>
      <c r="N81" s="145"/>
      <c r="O81" s="145"/>
      <c r="P81" s="145"/>
      <c r="Q81" s="145"/>
      <c r="R81" s="145"/>
      <c r="S81" s="145"/>
      <c r="T81" s="145"/>
      <c r="U81" s="145"/>
      <c r="V81" s="145"/>
      <c r="W81" s="138"/>
      <c r="X81" s="138"/>
      <c r="Y81" s="138"/>
      <c r="Z81" s="138"/>
      <c r="AA81" s="138"/>
      <c r="AB81" s="138"/>
      <c r="AC81" s="138"/>
      <c r="AD81" s="138"/>
      <c r="AE81" s="138" t="s">
        <v>162</v>
      </c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</row>
    <row r="82" spans="1:58" ht="30.6" outlineLevel="1" x14ac:dyDescent="0.25">
      <c r="A82" s="153">
        <v>29</v>
      </c>
      <c r="B82" s="154" t="s">
        <v>326</v>
      </c>
      <c r="C82" s="161" t="s">
        <v>327</v>
      </c>
      <c r="D82" s="155" t="s">
        <v>221</v>
      </c>
      <c r="E82" s="179">
        <v>10</v>
      </c>
      <c r="F82" s="183"/>
      <c r="G82" s="190">
        <f>ROUND(E82*F82,2)</f>
        <v>0</v>
      </c>
      <c r="H82" s="156"/>
      <c r="I82" s="157">
        <f>ROUND(E82*H82,2)</f>
        <v>0</v>
      </c>
      <c r="J82" s="156"/>
      <c r="K82" s="157">
        <f>ROUND(E82*J82,2)</f>
        <v>0</v>
      </c>
      <c r="L82" s="179">
        <v>21</v>
      </c>
      <c r="M82" s="190">
        <f>G82*(1+L82/100)</f>
        <v>0</v>
      </c>
      <c r="N82" s="157">
        <v>3.0000000000000001E-5</v>
      </c>
      <c r="O82" s="157">
        <f>ROUND(E82*N82,2)</f>
        <v>0</v>
      </c>
      <c r="P82" s="157">
        <v>0</v>
      </c>
      <c r="Q82" s="157">
        <f>ROUND(E82*P82,2)</f>
        <v>0</v>
      </c>
      <c r="R82" s="158" t="s">
        <v>159</v>
      </c>
      <c r="S82" s="145">
        <v>0</v>
      </c>
      <c r="T82" s="145">
        <f>ROUND(E82*S82,2)</f>
        <v>0</v>
      </c>
      <c r="U82" s="145"/>
      <c r="V82" s="145" t="s">
        <v>175</v>
      </c>
      <c r="W82" s="138"/>
      <c r="X82" s="138"/>
      <c r="Y82" s="138"/>
      <c r="Z82" s="138"/>
      <c r="AA82" s="138"/>
      <c r="AB82" s="138"/>
      <c r="AC82" s="138"/>
      <c r="AD82" s="138"/>
      <c r="AE82" s="138" t="s">
        <v>176</v>
      </c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</row>
    <row r="83" spans="1:58" outlineLevel="1" x14ac:dyDescent="0.25">
      <c r="A83" s="143"/>
      <c r="B83" s="144"/>
      <c r="C83" s="254"/>
      <c r="D83" s="255"/>
      <c r="E83" s="255"/>
      <c r="F83" s="255"/>
      <c r="G83" s="255"/>
      <c r="H83" s="145"/>
      <c r="I83" s="145"/>
      <c r="J83" s="145"/>
      <c r="K83" s="145"/>
      <c r="L83" s="184"/>
      <c r="M83" s="191"/>
      <c r="N83" s="145"/>
      <c r="O83" s="145"/>
      <c r="P83" s="145"/>
      <c r="Q83" s="145"/>
      <c r="R83" s="145"/>
      <c r="S83" s="145"/>
      <c r="T83" s="145"/>
      <c r="U83" s="145"/>
      <c r="V83" s="145"/>
      <c r="W83" s="138"/>
      <c r="X83" s="138"/>
      <c r="Y83" s="138"/>
      <c r="Z83" s="138"/>
      <c r="AA83" s="138"/>
      <c r="AB83" s="138"/>
      <c r="AC83" s="138"/>
      <c r="AD83" s="138"/>
      <c r="AE83" s="138" t="s">
        <v>162</v>
      </c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</row>
    <row r="84" spans="1:58" ht="30.6" outlineLevel="1" x14ac:dyDescent="0.25">
      <c r="A84" s="153">
        <v>30</v>
      </c>
      <c r="B84" s="154" t="s">
        <v>326</v>
      </c>
      <c r="C84" s="161" t="s">
        <v>327</v>
      </c>
      <c r="D84" s="155" t="s">
        <v>221</v>
      </c>
      <c r="E84" s="179">
        <v>10</v>
      </c>
      <c r="F84" s="183"/>
      <c r="G84" s="190">
        <f>ROUND(E84*F84,2)</f>
        <v>0</v>
      </c>
      <c r="H84" s="156"/>
      <c r="I84" s="157">
        <f>ROUND(E84*H84,2)</f>
        <v>0</v>
      </c>
      <c r="J84" s="156"/>
      <c r="K84" s="157">
        <f>ROUND(E84*J84,2)</f>
        <v>0</v>
      </c>
      <c r="L84" s="179">
        <v>21</v>
      </c>
      <c r="M84" s="190">
        <f>G84*(1+L84/100)</f>
        <v>0</v>
      </c>
      <c r="N84" s="157">
        <v>3.0000000000000001E-5</v>
      </c>
      <c r="O84" s="157">
        <f>ROUND(E84*N84,2)</f>
        <v>0</v>
      </c>
      <c r="P84" s="157">
        <v>0</v>
      </c>
      <c r="Q84" s="157">
        <f>ROUND(E84*P84,2)</f>
        <v>0</v>
      </c>
      <c r="R84" s="158" t="s">
        <v>159</v>
      </c>
      <c r="S84" s="145">
        <v>0</v>
      </c>
      <c r="T84" s="145">
        <f>ROUND(E84*S84,2)</f>
        <v>0</v>
      </c>
      <c r="U84" s="145"/>
      <c r="V84" s="145" t="s">
        <v>175</v>
      </c>
      <c r="W84" s="138"/>
      <c r="X84" s="138"/>
      <c r="Y84" s="138"/>
      <c r="Z84" s="138"/>
      <c r="AA84" s="138"/>
      <c r="AB84" s="138"/>
      <c r="AC84" s="138"/>
      <c r="AD84" s="138"/>
      <c r="AE84" s="138" t="s">
        <v>176</v>
      </c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</row>
    <row r="85" spans="1:58" outlineLevel="1" x14ac:dyDescent="0.25">
      <c r="A85" s="143"/>
      <c r="B85" s="144"/>
      <c r="C85" s="254"/>
      <c r="D85" s="255"/>
      <c r="E85" s="255"/>
      <c r="F85" s="255"/>
      <c r="G85" s="255"/>
      <c r="H85" s="145"/>
      <c r="I85" s="145"/>
      <c r="J85" s="145"/>
      <c r="K85" s="145"/>
      <c r="L85" s="184"/>
      <c r="M85" s="191"/>
      <c r="N85" s="145"/>
      <c r="O85" s="145"/>
      <c r="P85" s="145"/>
      <c r="Q85" s="145"/>
      <c r="R85" s="145"/>
      <c r="S85" s="145"/>
      <c r="T85" s="145"/>
      <c r="U85" s="145"/>
      <c r="V85" s="145"/>
      <c r="W85" s="138"/>
      <c r="X85" s="138"/>
      <c r="Y85" s="138"/>
      <c r="Z85" s="138"/>
      <c r="AA85" s="138"/>
      <c r="AB85" s="138"/>
      <c r="AC85" s="138"/>
      <c r="AD85" s="138"/>
      <c r="AE85" s="138" t="s">
        <v>162</v>
      </c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</row>
    <row r="86" spans="1:58" ht="30.6" outlineLevel="1" x14ac:dyDescent="0.25">
      <c r="A86" s="153">
        <v>31</v>
      </c>
      <c r="B86" s="154" t="s">
        <v>326</v>
      </c>
      <c r="C86" s="161" t="s">
        <v>327</v>
      </c>
      <c r="D86" s="155" t="s">
        <v>221</v>
      </c>
      <c r="E86" s="179">
        <v>6</v>
      </c>
      <c r="F86" s="183"/>
      <c r="G86" s="190">
        <f>ROUND(E86*F86,2)</f>
        <v>0</v>
      </c>
      <c r="H86" s="156"/>
      <c r="I86" s="157">
        <f>ROUND(E86*H86,2)</f>
        <v>0</v>
      </c>
      <c r="J86" s="156"/>
      <c r="K86" s="157">
        <f>ROUND(E86*J86,2)</f>
        <v>0</v>
      </c>
      <c r="L86" s="179">
        <v>21</v>
      </c>
      <c r="M86" s="190">
        <f>G86*(1+L86/100)</f>
        <v>0</v>
      </c>
      <c r="N86" s="157">
        <v>3.0000000000000001E-5</v>
      </c>
      <c r="O86" s="157">
        <f>ROUND(E86*N86,2)</f>
        <v>0</v>
      </c>
      <c r="P86" s="157">
        <v>0</v>
      </c>
      <c r="Q86" s="157">
        <f>ROUND(E86*P86,2)</f>
        <v>0</v>
      </c>
      <c r="R86" s="158" t="s">
        <v>159</v>
      </c>
      <c r="S86" s="145">
        <v>0</v>
      </c>
      <c r="T86" s="145">
        <f>ROUND(E86*S86,2)</f>
        <v>0</v>
      </c>
      <c r="U86" s="145"/>
      <c r="V86" s="145" t="s">
        <v>175</v>
      </c>
      <c r="W86" s="138"/>
      <c r="X86" s="138"/>
      <c r="Y86" s="138"/>
      <c r="Z86" s="138"/>
      <c r="AA86" s="138"/>
      <c r="AB86" s="138"/>
      <c r="AC86" s="138"/>
      <c r="AD86" s="138"/>
      <c r="AE86" s="138" t="s">
        <v>176</v>
      </c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</row>
    <row r="87" spans="1:58" outlineLevel="1" x14ac:dyDescent="0.25">
      <c r="A87" s="143"/>
      <c r="B87" s="144"/>
      <c r="C87" s="254"/>
      <c r="D87" s="255"/>
      <c r="E87" s="255"/>
      <c r="F87" s="255"/>
      <c r="G87" s="255"/>
      <c r="H87" s="145"/>
      <c r="I87" s="145"/>
      <c r="J87" s="145"/>
      <c r="K87" s="145"/>
      <c r="L87" s="184"/>
      <c r="M87" s="191"/>
      <c r="N87" s="145"/>
      <c r="O87" s="145"/>
      <c r="P87" s="145"/>
      <c r="Q87" s="145"/>
      <c r="R87" s="145"/>
      <c r="S87" s="145"/>
      <c r="T87" s="145"/>
      <c r="U87" s="145"/>
      <c r="V87" s="145"/>
      <c r="W87" s="138"/>
      <c r="X87" s="138"/>
      <c r="Y87" s="138"/>
      <c r="Z87" s="138"/>
      <c r="AA87" s="138"/>
      <c r="AB87" s="138"/>
      <c r="AC87" s="138"/>
      <c r="AD87" s="138"/>
      <c r="AE87" s="138" t="s">
        <v>162</v>
      </c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</row>
    <row r="88" spans="1:58" ht="30.6" outlineLevel="1" x14ac:dyDescent="0.25">
      <c r="A88" s="153">
        <v>32</v>
      </c>
      <c r="B88" s="154" t="s">
        <v>326</v>
      </c>
      <c r="C88" s="161" t="s">
        <v>327</v>
      </c>
      <c r="D88" s="155" t="s">
        <v>221</v>
      </c>
      <c r="E88" s="179">
        <v>2</v>
      </c>
      <c r="F88" s="183"/>
      <c r="G88" s="190">
        <f>ROUND(E88*F88,2)</f>
        <v>0</v>
      </c>
      <c r="H88" s="156"/>
      <c r="I88" s="157">
        <f>ROUND(E88*H88,2)</f>
        <v>0</v>
      </c>
      <c r="J88" s="156"/>
      <c r="K88" s="157">
        <f>ROUND(E88*J88,2)</f>
        <v>0</v>
      </c>
      <c r="L88" s="179">
        <v>21</v>
      </c>
      <c r="M88" s="190">
        <f>G88*(1+L88/100)</f>
        <v>0</v>
      </c>
      <c r="N88" s="157">
        <v>3.0000000000000001E-5</v>
      </c>
      <c r="O88" s="157">
        <f>ROUND(E88*N88,2)</f>
        <v>0</v>
      </c>
      <c r="P88" s="157">
        <v>0</v>
      </c>
      <c r="Q88" s="157">
        <f>ROUND(E88*P88,2)</f>
        <v>0</v>
      </c>
      <c r="R88" s="158" t="s">
        <v>159</v>
      </c>
      <c r="S88" s="145">
        <v>0</v>
      </c>
      <c r="T88" s="145">
        <f>ROUND(E88*S88,2)</f>
        <v>0</v>
      </c>
      <c r="U88" s="145"/>
      <c r="V88" s="145" t="s">
        <v>175</v>
      </c>
      <c r="W88" s="138"/>
      <c r="X88" s="138"/>
      <c r="Y88" s="138"/>
      <c r="Z88" s="138"/>
      <c r="AA88" s="138"/>
      <c r="AB88" s="138"/>
      <c r="AC88" s="138"/>
      <c r="AD88" s="138"/>
      <c r="AE88" s="138" t="s">
        <v>176</v>
      </c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</row>
    <row r="89" spans="1:58" outlineLevel="1" x14ac:dyDescent="0.25">
      <c r="A89" s="143"/>
      <c r="B89" s="144"/>
      <c r="C89" s="254"/>
      <c r="D89" s="255"/>
      <c r="E89" s="255"/>
      <c r="F89" s="255"/>
      <c r="G89" s="255"/>
      <c r="H89" s="145"/>
      <c r="I89" s="145"/>
      <c r="J89" s="145"/>
      <c r="K89" s="145"/>
      <c r="L89" s="184"/>
      <c r="M89" s="191"/>
      <c r="N89" s="145"/>
      <c r="O89" s="145"/>
      <c r="P89" s="145"/>
      <c r="Q89" s="145"/>
      <c r="R89" s="145"/>
      <c r="S89" s="145"/>
      <c r="T89" s="145"/>
      <c r="U89" s="145"/>
      <c r="V89" s="145"/>
      <c r="W89" s="138"/>
      <c r="X89" s="138"/>
      <c r="Y89" s="138"/>
      <c r="Z89" s="138"/>
      <c r="AA89" s="138"/>
      <c r="AB89" s="138"/>
      <c r="AC89" s="138"/>
      <c r="AD89" s="138"/>
      <c r="AE89" s="138" t="s">
        <v>162</v>
      </c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</row>
    <row r="90" spans="1:58" outlineLevel="1" x14ac:dyDescent="0.25">
      <c r="A90" s="153">
        <v>33</v>
      </c>
      <c r="B90" s="154" t="s">
        <v>383</v>
      </c>
      <c r="C90" s="161" t="s">
        <v>384</v>
      </c>
      <c r="D90" s="155" t="s">
        <v>221</v>
      </c>
      <c r="E90" s="179">
        <v>40</v>
      </c>
      <c r="F90" s="183"/>
      <c r="G90" s="190">
        <f>ROUND(E90*F90,2)</f>
        <v>0</v>
      </c>
      <c r="H90" s="156"/>
      <c r="I90" s="157">
        <f>ROUND(E90*H90,2)</f>
        <v>0</v>
      </c>
      <c r="J90" s="156"/>
      <c r="K90" s="157">
        <f>ROUND(E90*J90,2)</f>
        <v>0</v>
      </c>
      <c r="L90" s="179">
        <v>21</v>
      </c>
      <c r="M90" s="190">
        <f>G90*(1+L90/100)</f>
        <v>0</v>
      </c>
      <c r="N90" s="157">
        <v>9.5E-4</v>
      </c>
      <c r="O90" s="157">
        <f>ROUND(E90*N90,2)</f>
        <v>0.04</v>
      </c>
      <c r="P90" s="157">
        <v>0</v>
      </c>
      <c r="Q90" s="157">
        <f>ROUND(E90*P90,2)</f>
        <v>0</v>
      </c>
      <c r="R90" s="158" t="s">
        <v>159</v>
      </c>
      <c r="S90" s="145">
        <v>0</v>
      </c>
      <c r="T90" s="145">
        <f>ROUND(E90*S90,2)</f>
        <v>0</v>
      </c>
      <c r="U90" s="145"/>
      <c r="V90" s="145" t="s">
        <v>175</v>
      </c>
      <c r="W90" s="138"/>
      <c r="X90" s="138"/>
      <c r="Y90" s="138"/>
      <c r="Z90" s="138"/>
      <c r="AA90" s="138"/>
      <c r="AB90" s="138"/>
      <c r="AC90" s="138"/>
      <c r="AD90" s="138"/>
      <c r="AE90" s="138" t="s">
        <v>176</v>
      </c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</row>
    <row r="91" spans="1:58" outlineLevel="1" x14ac:dyDescent="0.25">
      <c r="A91" s="143"/>
      <c r="B91" s="144"/>
      <c r="C91" s="254"/>
      <c r="D91" s="255"/>
      <c r="E91" s="255"/>
      <c r="F91" s="255"/>
      <c r="G91" s="255"/>
      <c r="H91" s="145"/>
      <c r="I91" s="145"/>
      <c r="J91" s="145"/>
      <c r="K91" s="145"/>
      <c r="L91" s="184"/>
      <c r="M91" s="191"/>
      <c r="N91" s="145"/>
      <c r="O91" s="145"/>
      <c r="P91" s="145"/>
      <c r="Q91" s="145"/>
      <c r="R91" s="145"/>
      <c r="S91" s="145"/>
      <c r="T91" s="145"/>
      <c r="U91" s="145"/>
      <c r="V91" s="145"/>
      <c r="W91" s="138"/>
      <c r="X91" s="138"/>
      <c r="Y91" s="138"/>
      <c r="Z91" s="138"/>
      <c r="AA91" s="138"/>
      <c r="AB91" s="138"/>
      <c r="AC91" s="138"/>
      <c r="AD91" s="138"/>
      <c r="AE91" s="138" t="s">
        <v>162</v>
      </c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</row>
    <row r="92" spans="1:58" x14ac:dyDescent="0.25">
      <c r="A92" s="148" t="s">
        <v>154</v>
      </c>
      <c r="B92" s="149" t="s">
        <v>118</v>
      </c>
      <c r="C92" s="160" t="s">
        <v>119</v>
      </c>
      <c r="D92" s="150"/>
      <c r="E92" s="178"/>
      <c r="F92" s="178"/>
      <c r="G92" s="189">
        <f>SUMIF(AE93:AE94,"&lt;&gt;NOR",G93:G94)</f>
        <v>0</v>
      </c>
      <c r="H92" s="151"/>
      <c r="I92" s="151">
        <f>SUM(I93:I94)</f>
        <v>0</v>
      </c>
      <c r="J92" s="151"/>
      <c r="K92" s="151">
        <f>SUM(K93:K94)</f>
        <v>0</v>
      </c>
      <c r="L92" s="178"/>
      <c r="M92" s="189">
        <f>SUM(M93:M94)</f>
        <v>0</v>
      </c>
      <c r="N92" s="151"/>
      <c r="O92" s="151">
        <f>SUM(O93:O94)</f>
        <v>0</v>
      </c>
      <c r="P92" s="151"/>
      <c r="Q92" s="151">
        <f>SUM(Q93:Q94)</f>
        <v>0</v>
      </c>
      <c r="R92" s="152"/>
      <c r="S92" s="147"/>
      <c r="T92" s="147">
        <f>SUM(T93:T94)</f>
        <v>3.97</v>
      </c>
      <c r="U92" s="147"/>
      <c r="V92" s="147"/>
      <c r="AE92" t="s">
        <v>155</v>
      </c>
    </row>
    <row r="93" spans="1:58" outlineLevel="1" x14ac:dyDescent="0.25">
      <c r="A93" s="153">
        <v>34</v>
      </c>
      <c r="B93" s="154" t="s">
        <v>385</v>
      </c>
      <c r="C93" s="161" t="s">
        <v>386</v>
      </c>
      <c r="D93" s="155" t="s">
        <v>221</v>
      </c>
      <c r="E93" s="179">
        <v>12</v>
      </c>
      <c r="F93" s="183"/>
      <c r="G93" s="190">
        <f>ROUND(E93*F93,2)</f>
        <v>0</v>
      </c>
      <c r="H93" s="156"/>
      <c r="I93" s="157">
        <f>ROUND(E93*H93,2)</f>
        <v>0</v>
      </c>
      <c r="J93" s="156"/>
      <c r="K93" s="157">
        <f>ROUND(E93*J93,2)</f>
        <v>0</v>
      </c>
      <c r="L93" s="179">
        <v>21</v>
      </c>
      <c r="M93" s="190">
        <f>G93*(1+L93/100)</f>
        <v>0</v>
      </c>
      <c r="N93" s="157">
        <v>0</v>
      </c>
      <c r="O93" s="157">
        <f>ROUND(E93*N93,2)</f>
        <v>0</v>
      </c>
      <c r="P93" s="157">
        <v>0</v>
      </c>
      <c r="Q93" s="157">
        <f>ROUND(E93*P93,2)</f>
        <v>0</v>
      </c>
      <c r="R93" s="158" t="s">
        <v>159</v>
      </c>
      <c r="S93" s="145">
        <v>0.33050000000000002</v>
      </c>
      <c r="T93" s="145">
        <f>ROUND(E93*S93,2)</f>
        <v>3.97</v>
      </c>
      <c r="U93" s="145"/>
      <c r="V93" s="145" t="s">
        <v>160</v>
      </c>
      <c r="W93" s="138"/>
      <c r="X93" s="138"/>
      <c r="Y93" s="138"/>
      <c r="Z93" s="138"/>
      <c r="AA93" s="138"/>
      <c r="AB93" s="138"/>
      <c r="AC93" s="138"/>
      <c r="AD93" s="138"/>
      <c r="AE93" s="138" t="s">
        <v>161</v>
      </c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</row>
    <row r="94" spans="1:58" outlineLevel="1" x14ac:dyDescent="0.25">
      <c r="A94" s="143"/>
      <c r="B94" s="144"/>
      <c r="C94" s="254"/>
      <c r="D94" s="255"/>
      <c r="E94" s="255"/>
      <c r="F94" s="255"/>
      <c r="G94" s="255"/>
      <c r="H94" s="145"/>
      <c r="I94" s="145"/>
      <c r="J94" s="145"/>
      <c r="K94" s="145"/>
      <c r="L94" s="184"/>
      <c r="M94" s="191"/>
      <c r="N94" s="145"/>
      <c r="O94" s="145"/>
      <c r="P94" s="145"/>
      <c r="Q94" s="145"/>
      <c r="R94" s="145"/>
      <c r="S94" s="145"/>
      <c r="T94" s="145"/>
      <c r="U94" s="145"/>
      <c r="V94" s="145"/>
      <c r="W94" s="138"/>
      <c r="X94" s="138"/>
      <c r="Y94" s="138"/>
      <c r="Z94" s="138"/>
      <c r="AA94" s="138"/>
      <c r="AB94" s="138"/>
      <c r="AC94" s="138"/>
      <c r="AD94" s="138"/>
      <c r="AE94" s="138" t="s">
        <v>162</v>
      </c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8"/>
      <c r="AZ94" s="138"/>
      <c r="BA94" s="138"/>
      <c r="BB94" s="138"/>
      <c r="BC94" s="138"/>
      <c r="BD94" s="138"/>
      <c r="BE94" s="138"/>
      <c r="BF94" s="138"/>
    </row>
    <row r="95" spans="1:58" x14ac:dyDescent="0.25">
      <c r="A95" s="148" t="s">
        <v>154</v>
      </c>
      <c r="B95" s="149" t="s">
        <v>120</v>
      </c>
      <c r="C95" s="160" t="s">
        <v>121</v>
      </c>
      <c r="D95" s="150"/>
      <c r="E95" s="178"/>
      <c r="F95" s="178"/>
      <c r="G95" s="189">
        <f>SUMIF(AE96:AE97,"&lt;&gt;NOR",G96:G97)</f>
        <v>0</v>
      </c>
      <c r="H95" s="151"/>
      <c r="I95" s="151">
        <f>SUM(I96:I97)</f>
        <v>0</v>
      </c>
      <c r="J95" s="151"/>
      <c r="K95" s="151">
        <f>SUM(K96:K97)</f>
        <v>0</v>
      </c>
      <c r="L95" s="178"/>
      <c r="M95" s="189">
        <f>SUM(M96:M97)</f>
        <v>0</v>
      </c>
      <c r="N95" s="151"/>
      <c r="O95" s="151">
        <f>SUM(O96:O97)</f>
        <v>0</v>
      </c>
      <c r="P95" s="151"/>
      <c r="Q95" s="151">
        <f>SUM(Q96:Q97)</f>
        <v>0</v>
      </c>
      <c r="R95" s="152"/>
      <c r="S95" s="147"/>
      <c r="T95" s="147">
        <f>SUM(T96:T97)</f>
        <v>0.28999999999999998</v>
      </c>
      <c r="U95" s="147"/>
      <c r="V95" s="147"/>
      <c r="AE95" t="s">
        <v>155</v>
      </c>
    </row>
    <row r="96" spans="1:58" outlineLevel="1" x14ac:dyDescent="0.25">
      <c r="A96" s="153">
        <v>35</v>
      </c>
      <c r="B96" s="154" t="s">
        <v>387</v>
      </c>
      <c r="C96" s="161" t="s">
        <v>388</v>
      </c>
      <c r="D96" s="155" t="s">
        <v>333</v>
      </c>
      <c r="E96" s="179">
        <v>1</v>
      </c>
      <c r="F96" s="183"/>
      <c r="G96" s="190">
        <f>ROUND(E96*F96,2)</f>
        <v>0</v>
      </c>
      <c r="H96" s="156"/>
      <c r="I96" s="157">
        <f>ROUND(E96*H96,2)</f>
        <v>0</v>
      </c>
      <c r="J96" s="156"/>
      <c r="K96" s="157">
        <f>ROUND(E96*J96,2)</f>
        <v>0</v>
      </c>
      <c r="L96" s="179">
        <v>21</v>
      </c>
      <c r="M96" s="190">
        <f>G96*(1+L96/100)</f>
        <v>0</v>
      </c>
      <c r="N96" s="157">
        <v>1.0000000000000001E-5</v>
      </c>
      <c r="O96" s="157">
        <f>ROUND(E96*N96,2)</f>
        <v>0</v>
      </c>
      <c r="P96" s="157">
        <v>0</v>
      </c>
      <c r="Q96" s="157">
        <f>ROUND(E96*P96,2)</f>
        <v>0</v>
      </c>
      <c r="R96" s="158" t="s">
        <v>251</v>
      </c>
      <c r="S96" s="145">
        <v>0.28999999999999998</v>
      </c>
      <c r="T96" s="145">
        <f>ROUND(E96*S96,2)</f>
        <v>0.28999999999999998</v>
      </c>
      <c r="U96" s="145"/>
      <c r="V96" s="145" t="s">
        <v>160</v>
      </c>
      <c r="W96" s="138"/>
      <c r="X96" s="138"/>
      <c r="Y96" s="138"/>
      <c r="Z96" s="138"/>
      <c r="AA96" s="138"/>
      <c r="AB96" s="138"/>
      <c r="AC96" s="138"/>
      <c r="AD96" s="138"/>
      <c r="AE96" s="138" t="s">
        <v>161</v>
      </c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8"/>
      <c r="AZ96" s="138"/>
      <c r="BA96" s="138"/>
      <c r="BB96" s="138"/>
      <c r="BC96" s="138"/>
      <c r="BD96" s="138"/>
      <c r="BE96" s="138"/>
      <c r="BF96" s="138"/>
    </row>
    <row r="97" spans="1:58" outlineLevel="1" x14ac:dyDescent="0.25">
      <c r="A97" s="143"/>
      <c r="B97" s="144"/>
      <c r="C97" s="254"/>
      <c r="D97" s="255"/>
      <c r="E97" s="255"/>
      <c r="F97" s="255"/>
      <c r="G97" s="255"/>
      <c r="H97" s="145"/>
      <c r="I97" s="145"/>
      <c r="J97" s="145"/>
      <c r="K97" s="145"/>
      <c r="L97" s="184"/>
      <c r="M97" s="191"/>
      <c r="N97" s="145"/>
      <c r="O97" s="145"/>
      <c r="P97" s="145"/>
      <c r="Q97" s="145"/>
      <c r="R97" s="145"/>
      <c r="S97" s="145"/>
      <c r="T97" s="145"/>
      <c r="U97" s="145"/>
      <c r="V97" s="145"/>
      <c r="W97" s="138"/>
      <c r="X97" s="138"/>
      <c r="Y97" s="138"/>
      <c r="Z97" s="138"/>
      <c r="AA97" s="138"/>
      <c r="AB97" s="138"/>
      <c r="AC97" s="138"/>
      <c r="AD97" s="138"/>
      <c r="AE97" s="138" t="s">
        <v>162</v>
      </c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</row>
    <row r="98" spans="1:58" x14ac:dyDescent="0.25">
      <c r="A98" s="148" t="s">
        <v>154</v>
      </c>
      <c r="B98" s="149" t="s">
        <v>124</v>
      </c>
      <c r="C98" s="160" t="s">
        <v>125</v>
      </c>
      <c r="D98" s="150"/>
      <c r="E98" s="178"/>
      <c r="F98" s="178"/>
      <c r="G98" s="189">
        <f>SUMIF(AE99:AE101,"&lt;&gt;NOR",G99:G101)</f>
        <v>0</v>
      </c>
      <c r="H98" s="151"/>
      <c r="I98" s="151">
        <f>SUM(I99:I101)</f>
        <v>0</v>
      </c>
      <c r="J98" s="151"/>
      <c r="K98" s="151">
        <f>SUM(K99:K101)</f>
        <v>0</v>
      </c>
      <c r="L98" s="178"/>
      <c r="M98" s="189">
        <f>SUM(M99:M101)</f>
        <v>0</v>
      </c>
      <c r="N98" s="151"/>
      <c r="O98" s="151">
        <f>SUM(O99:O101)</f>
        <v>0</v>
      </c>
      <c r="P98" s="151"/>
      <c r="Q98" s="151">
        <f>SUM(Q99:Q101)</f>
        <v>0</v>
      </c>
      <c r="R98" s="152"/>
      <c r="S98" s="147"/>
      <c r="T98" s="147">
        <f>SUM(T99:T101)</f>
        <v>2.2400000000000002</v>
      </c>
      <c r="U98" s="147"/>
      <c r="V98" s="147"/>
      <c r="AE98" t="s">
        <v>155</v>
      </c>
    </row>
    <row r="99" spans="1:58" outlineLevel="1" x14ac:dyDescent="0.25">
      <c r="A99" s="153">
        <v>36</v>
      </c>
      <c r="B99" s="154" t="s">
        <v>389</v>
      </c>
      <c r="C99" s="161" t="s">
        <v>390</v>
      </c>
      <c r="D99" s="155" t="s">
        <v>221</v>
      </c>
      <c r="E99" s="179">
        <v>7</v>
      </c>
      <c r="F99" s="183">
        <v>0</v>
      </c>
      <c r="G99" s="190">
        <f>ROUND(E99*F99,2)</f>
        <v>0</v>
      </c>
      <c r="H99" s="156"/>
      <c r="I99" s="157">
        <f>ROUND(E99*H99,2)</f>
        <v>0</v>
      </c>
      <c r="J99" s="156"/>
      <c r="K99" s="157">
        <f>ROUND(E99*J99,2)</f>
        <v>0</v>
      </c>
      <c r="L99" s="179">
        <v>21</v>
      </c>
      <c r="M99" s="190">
        <f>G99*(1+L99/100)</f>
        <v>0</v>
      </c>
      <c r="N99" s="157">
        <v>0</v>
      </c>
      <c r="O99" s="157">
        <f>ROUND(E99*N99,2)</f>
        <v>0</v>
      </c>
      <c r="P99" s="157">
        <v>0</v>
      </c>
      <c r="Q99" s="157">
        <f>ROUND(E99*P99,2)</f>
        <v>0</v>
      </c>
      <c r="R99" s="158" t="s">
        <v>159</v>
      </c>
      <c r="S99" s="145">
        <v>0.32</v>
      </c>
      <c r="T99" s="145">
        <f>ROUND(E99*S99,2)</f>
        <v>2.2400000000000002</v>
      </c>
      <c r="U99" s="145"/>
      <c r="V99" s="145" t="s">
        <v>160</v>
      </c>
      <c r="W99" s="138"/>
      <c r="X99" s="138"/>
      <c r="Y99" s="138"/>
      <c r="Z99" s="138"/>
      <c r="AA99" s="138"/>
      <c r="AB99" s="138"/>
      <c r="AC99" s="138"/>
      <c r="AD99" s="138"/>
      <c r="AE99" s="138" t="s">
        <v>161</v>
      </c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138"/>
      <c r="BB99" s="138"/>
      <c r="BC99" s="138"/>
      <c r="BD99" s="138"/>
      <c r="BE99" s="138"/>
      <c r="BF99" s="138"/>
    </row>
    <row r="100" spans="1:58" outlineLevel="1" x14ac:dyDescent="0.25">
      <c r="A100" s="143"/>
      <c r="B100" s="144"/>
      <c r="C100" s="162" t="s">
        <v>62</v>
      </c>
      <c r="D100" s="146"/>
      <c r="E100" s="180">
        <v>7</v>
      </c>
      <c r="F100" s="184"/>
      <c r="G100" s="191"/>
      <c r="H100" s="145"/>
      <c r="I100" s="145"/>
      <c r="J100" s="145"/>
      <c r="K100" s="145"/>
      <c r="L100" s="184"/>
      <c r="M100" s="191"/>
      <c r="N100" s="145"/>
      <c r="O100" s="145"/>
      <c r="P100" s="145"/>
      <c r="Q100" s="145"/>
      <c r="R100" s="145"/>
      <c r="S100" s="145"/>
      <c r="T100" s="145"/>
      <c r="U100" s="145"/>
      <c r="V100" s="145"/>
      <c r="W100" s="138"/>
      <c r="X100" s="138"/>
      <c r="Y100" s="138"/>
      <c r="Z100" s="138"/>
      <c r="AA100" s="138"/>
      <c r="AB100" s="138"/>
      <c r="AC100" s="138"/>
      <c r="AD100" s="138"/>
      <c r="AE100" s="138" t="s">
        <v>170</v>
      </c>
      <c r="AF100" s="138">
        <v>0</v>
      </c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38"/>
      <c r="BD100" s="138"/>
      <c r="BE100" s="138"/>
      <c r="BF100" s="138"/>
    </row>
    <row r="101" spans="1:58" outlineLevel="1" x14ac:dyDescent="0.25">
      <c r="A101" s="143"/>
      <c r="B101" s="144"/>
      <c r="C101" s="252"/>
      <c r="D101" s="253"/>
      <c r="E101" s="253"/>
      <c r="F101" s="253"/>
      <c r="G101" s="253"/>
      <c r="H101" s="145"/>
      <c r="I101" s="145"/>
      <c r="J101" s="145"/>
      <c r="K101" s="145"/>
      <c r="L101" s="184"/>
      <c r="M101" s="191"/>
      <c r="N101" s="145"/>
      <c r="O101" s="145"/>
      <c r="P101" s="145"/>
      <c r="Q101" s="145"/>
      <c r="R101" s="145"/>
      <c r="S101" s="145"/>
      <c r="T101" s="145"/>
      <c r="U101" s="145"/>
      <c r="V101" s="145"/>
      <c r="W101" s="138"/>
      <c r="X101" s="138"/>
      <c r="Y101" s="138"/>
      <c r="Z101" s="138"/>
      <c r="AA101" s="138"/>
      <c r="AB101" s="138"/>
      <c r="AC101" s="138"/>
      <c r="AD101" s="138"/>
      <c r="AE101" s="138" t="s">
        <v>162</v>
      </c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38"/>
    </row>
    <row r="102" spans="1:58" x14ac:dyDescent="0.25">
      <c r="A102" s="3"/>
      <c r="B102" s="4"/>
      <c r="C102" s="163"/>
      <c r="D102" s="6"/>
      <c r="E102" s="177"/>
      <c r="F102" s="177"/>
      <c r="G102" s="188"/>
      <c r="H102" s="3"/>
      <c r="I102" s="3"/>
      <c r="J102" s="3"/>
      <c r="K102" s="3"/>
      <c r="L102" s="177"/>
      <c r="M102" s="188"/>
      <c r="N102" s="3"/>
      <c r="O102" s="3"/>
      <c r="P102" s="3"/>
      <c r="Q102" s="3"/>
      <c r="R102" s="3"/>
      <c r="S102" s="3"/>
      <c r="T102" s="3"/>
      <c r="U102" s="3"/>
      <c r="V102" s="3"/>
      <c r="AC102">
        <v>15</v>
      </c>
      <c r="AD102">
        <v>21</v>
      </c>
      <c r="AE102" t="s">
        <v>143</v>
      </c>
    </row>
    <row r="103" spans="1:58" x14ac:dyDescent="0.25">
      <c r="A103" s="140"/>
      <c r="B103" s="141" t="s">
        <v>29</v>
      </c>
      <c r="C103" s="164"/>
      <c r="D103" s="142"/>
      <c r="E103" s="181"/>
      <c r="F103" s="256">
        <f>G8+G15+G18+G21+G25+G92+G95+G98</f>
        <v>0</v>
      </c>
      <c r="G103" s="257"/>
      <c r="H103" s="3"/>
      <c r="I103" s="3"/>
      <c r="J103" s="3"/>
      <c r="K103" s="3"/>
      <c r="L103" s="177"/>
      <c r="M103" s="188"/>
      <c r="N103" s="3"/>
      <c r="O103" s="3"/>
      <c r="P103" s="3"/>
      <c r="Q103" s="3"/>
      <c r="R103" s="3"/>
      <c r="S103" s="3"/>
      <c r="T103" s="3"/>
      <c r="U103" s="3"/>
      <c r="V103" s="3"/>
      <c r="AC103">
        <f>SUMIF(L7:L101,AC102,G7:G101)</f>
        <v>0</v>
      </c>
      <c r="AD103">
        <f>SUMIF(L7:L101,AD102,G7:G101)</f>
        <v>0</v>
      </c>
      <c r="AE103" t="s">
        <v>319</v>
      </c>
    </row>
    <row r="104" spans="1:58" x14ac:dyDescent="0.25">
      <c r="C104" s="165"/>
      <c r="D104" s="10"/>
      <c r="AE104" t="s">
        <v>321</v>
      </c>
    </row>
    <row r="105" spans="1:58" x14ac:dyDescent="0.25">
      <c r="D105" s="10"/>
    </row>
    <row r="106" spans="1:58" x14ac:dyDescent="0.25">
      <c r="D106" s="10"/>
    </row>
    <row r="107" spans="1:58" x14ac:dyDescent="0.25">
      <c r="D107" s="10"/>
    </row>
    <row r="108" spans="1:58" x14ac:dyDescent="0.25">
      <c r="D108" s="10"/>
    </row>
    <row r="109" spans="1:58" x14ac:dyDescent="0.25">
      <c r="D109" s="10"/>
    </row>
    <row r="110" spans="1:58" x14ac:dyDescent="0.25">
      <c r="D110" s="10"/>
    </row>
    <row r="111" spans="1:58" x14ac:dyDescent="0.25">
      <c r="D111" s="10"/>
    </row>
    <row r="112" spans="1:58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0tLKIFP94IofsDEj+BPakNQc3kvslnmr13lqtxk80A0jPw92xHoy1X+jKJAD5kVcBkohtO9WAGV+T04tcRydmg==" saltValue="t+T9uzWzCx0sNcwLG0nUGg==" spinCount="100000" sheet="1"/>
  <protectedRanges>
    <protectedRange sqref="F1:F1048576" name="Oblast1"/>
  </protectedRanges>
  <mergeCells count="42">
    <mergeCell ref="C27:G27"/>
    <mergeCell ref="A1:G1"/>
    <mergeCell ref="C2:G2"/>
    <mergeCell ref="C3:G3"/>
    <mergeCell ref="C4:G4"/>
    <mergeCell ref="C10:G10"/>
    <mergeCell ref="C12:G12"/>
    <mergeCell ref="C14:G14"/>
    <mergeCell ref="C20:G20"/>
    <mergeCell ref="C23:G23"/>
    <mergeCell ref="C24:G24"/>
    <mergeCell ref="C57:G57"/>
    <mergeCell ref="C30:G30"/>
    <mergeCell ref="C33:G33"/>
    <mergeCell ref="C36:G36"/>
    <mergeCell ref="C39:G39"/>
    <mergeCell ref="C42:G42"/>
    <mergeCell ref="C45:G45"/>
    <mergeCell ref="C47:G47"/>
    <mergeCell ref="C49:G49"/>
    <mergeCell ref="C51:G51"/>
    <mergeCell ref="C53:G53"/>
    <mergeCell ref="C55:G55"/>
    <mergeCell ref="C85:G85"/>
    <mergeCell ref="C59:G59"/>
    <mergeCell ref="C61:G61"/>
    <mergeCell ref="C64:G64"/>
    <mergeCell ref="C67:G67"/>
    <mergeCell ref="C70:G70"/>
    <mergeCell ref="C73:G73"/>
    <mergeCell ref="C75:G75"/>
    <mergeCell ref="C77:G77"/>
    <mergeCell ref="C79:G79"/>
    <mergeCell ref="C81:G81"/>
    <mergeCell ref="C83:G83"/>
    <mergeCell ref="F103:G103"/>
    <mergeCell ref="C87:G87"/>
    <mergeCell ref="C89:G89"/>
    <mergeCell ref="C91:G91"/>
    <mergeCell ref="C94:G94"/>
    <mergeCell ref="C97:G97"/>
    <mergeCell ref="C101:G101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28543-B36D-4CF5-B52B-7B07AE7F7E15}">
  <sheetPr codeName="List5">
    <outlinePr summaryBelow="0"/>
  </sheetPr>
  <dimension ref="A1:BF5000"/>
  <sheetViews>
    <sheetView workbookViewId="0">
      <pane ySplit="7" topLeftCell="A8" activePane="bottomLeft" state="frozen"/>
      <selection activeCell="C24" sqref="C24:G24"/>
      <selection pane="bottomLeft" activeCell="Y17" sqref="Y17"/>
    </sheetView>
  </sheetViews>
  <sheetFormatPr defaultRowHeight="13.2" outlineLevelRow="1" x14ac:dyDescent="0.25"/>
  <cols>
    <col min="1" max="1" width="3.44140625" customWidth="1"/>
    <col min="2" max="2" width="12.6640625" style="115" customWidth="1"/>
    <col min="3" max="3" width="63.33203125" style="115" customWidth="1"/>
    <col min="4" max="4" width="4.88671875" customWidth="1"/>
    <col min="5" max="5" width="10.6640625" style="175" customWidth="1"/>
    <col min="6" max="6" width="9.88671875" style="175" customWidth="1"/>
    <col min="7" max="7" width="12.77734375" style="186" customWidth="1"/>
    <col min="8" max="11" width="0" hidden="1" customWidth="1"/>
    <col min="12" max="12" width="8.88671875" style="175"/>
    <col min="13" max="13" width="8.88671875" style="186"/>
    <col min="14" max="22" width="0" hidden="1" customWidth="1"/>
    <col min="27" max="27" width="0" hidden="1" customWidth="1"/>
    <col min="29" max="39" width="0" hidden="1" customWidth="1"/>
  </cols>
  <sheetData>
    <row r="1" spans="1:58" ht="15.75" customHeight="1" x14ac:dyDescent="0.3">
      <c r="A1" s="262" t="s">
        <v>130</v>
      </c>
      <c r="B1" s="262"/>
      <c r="C1" s="262"/>
      <c r="D1" s="262"/>
      <c r="E1" s="262"/>
      <c r="F1" s="262"/>
      <c r="G1" s="262"/>
      <c r="AE1" t="s">
        <v>131</v>
      </c>
    </row>
    <row r="2" spans="1:58" ht="25.05" customHeight="1" x14ac:dyDescent="0.25">
      <c r="A2" s="131" t="s">
        <v>7</v>
      </c>
      <c r="B2" s="49" t="s">
        <v>43</v>
      </c>
      <c r="C2" s="263" t="s">
        <v>44</v>
      </c>
      <c r="D2" s="264"/>
      <c r="E2" s="264"/>
      <c r="F2" s="264"/>
      <c r="G2" s="265"/>
      <c r="AE2" t="s">
        <v>132</v>
      </c>
    </row>
    <row r="3" spans="1:58" ht="25.05" customHeight="1" x14ac:dyDescent="0.25">
      <c r="A3" s="131" t="s">
        <v>8</v>
      </c>
      <c r="B3" s="49" t="s">
        <v>47</v>
      </c>
      <c r="C3" s="263" t="s">
        <v>48</v>
      </c>
      <c r="D3" s="264"/>
      <c r="E3" s="264"/>
      <c r="F3" s="264"/>
      <c r="G3" s="265"/>
      <c r="AA3" s="115" t="s">
        <v>132</v>
      </c>
      <c r="AE3" t="s">
        <v>133</v>
      </c>
    </row>
    <row r="4" spans="1:58" ht="25.05" customHeight="1" x14ac:dyDescent="0.25">
      <c r="A4" s="132" t="s">
        <v>9</v>
      </c>
      <c r="B4" s="133" t="s">
        <v>52</v>
      </c>
      <c r="C4" s="266" t="s">
        <v>53</v>
      </c>
      <c r="D4" s="267"/>
      <c r="E4" s="267"/>
      <c r="F4" s="267"/>
      <c r="G4" s="268"/>
      <c r="AE4" t="s">
        <v>134</v>
      </c>
    </row>
    <row r="5" spans="1:58" x14ac:dyDescent="0.25">
      <c r="D5" s="10"/>
    </row>
    <row r="6" spans="1:58" ht="39.6" x14ac:dyDescent="0.25">
      <c r="A6" s="134" t="s">
        <v>135</v>
      </c>
      <c r="B6" s="136" t="s">
        <v>136</v>
      </c>
      <c r="C6" s="136" t="s">
        <v>137</v>
      </c>
      <c r="D6" s="135" t="s">
        <v>138</v>
      </c>
      <c r="E6" s="176" t="s">
        <v>139</v>
      </c>
      <c r="F6" s="182" t="s">
        <v>140</v>
      </c>
      <c r="G6" s="187" t="s">
        <v>29</v>
      </c>
      <c r="H6" s="137" t="s">
        <v>30</v>
      </c>
      <c r="I6" s="137" t="s">
        <v>141</v>
      </c>
      <c r="J6" s="137" t="s">
        <v>31</v>
      </c>
      <c r="K6" s="137" t="s">
        <v>142</v>
      </c>
      <c r="L6" s="185" t="s">
        <v>143</v>
      </c>
      <c r="M6" s="193" t="s">
        <v>144</v>
      </c>
      <c r="N6" s="137" t="s">
        <v>145</v>
      </c>
      <c r="O6" s="137" t="s">
        <v>146</v>
      </c>
      <c r="P6" s="137" t="s">
        <v>147</v>
      </c>
      <c r="Q6" s="137" t="s">
        <v>148</v>
      </c>
      <c r="R6" s="137" t="s">
        <v>149</v>
      </c>
      <c r="S6" s="137" t="s">
        <v>150</v>
      </c>
      <c r="T6" s="137" t="s">
        <v>151</v>
      </c>
      <c r="U6" s="137" t="s">
        <v>152</v>
      </c>
      <c r="V6" s="137" t="s">
        <v>153</v>
      </c>
    </row>
    <row r="7" spans="1:58" hidden="1" x14ac:dyDescent="0.25">
      <c r="A7" s="3"/>
      <c r="B7" s="4"/>
      <c r="C7" s="4"/>
      <c r="D7" s="6"/>
      <c r="E7" s="177"/>
      <c r="F7" s="177"/>
      <c r="G7" s="188"/>
      <c r="H7" s="139"/>
      <c r="I7" s="139"/>
      <c r="J7" s="139"/>
      <c r="K7" s="139"/>
      <c r="L7" s="177"/>
      <c r="M7" s="188"/>
      <c r="N7" s="139"/>
      <c r="O7" s="139"/>
      <c r="P7" s="139"/>
      <c r="Q7" s="139"/>
      <c r="R7" s="139"/>
      <c r="S7" s="139"/>
      <c r="T7" s="139"/>
      <c r="U7" s="139"/>
      <c r="V7" s="139"/>
    </row>
    <row r="8" spans="1:58" x14ac:dyDescent="0.25">
      <c r="A8" s="148" t="s">
        <v>154</v>
      </c>
      <c r="B8" s="149" t="s">
        <v>68</v>
      </c>
      <c r="C8" s="160" t="s">
        <v>69</v>
      </c>
      <c r="D8" s="150"/>
      <c r="E8" s="178"/>
      <c r="F8" s="178"/>
      <c r="G8" s="189">
        <f>SUMIF(AE9:AE10,"&lt;&gt;NOR",G9:G10)</f>
        <v>0</v>
      </c>
      <c r="H8" s="151"/>
      <c r="I8" s="151">
        <f>SUM(I9:I10)</f>
        <v>0</v>
      </c>
      <c r="J8" s="151"/>
      <c r="K8" s="151">
        <f>SUM(K9:K10)</f>
        <v>0</v>
      </c>
      <c r="L8" s="178"/>
      <c r="M8" s="189">
        <f>SUM(M9:M10)</f>
        <v>0</v>
      </c>
      <c r="N8" s="151"/>
      <c r="O8" s="151">
        <f>SUM(O9:O10)</f>
        <v>0.28000000000000003</v>
      </c>
      <c r="P8" s="151"/>
      <c r="Q8" s="151">
        <f>SUM(Q9:Q10)</f>
        <v>0</v>
      </c>
      <c r="R8" s="152"/>
      <c r="S8" s="147"/>
      <c r="T8" s="147">
        <f>SUM(T9:T10)</f>
        <v>0</v>
      </c>
      <c r="U8" s="147"/>
      <c r="V8" s="147"/>
      <c r="AE8" t="s">
        <v>155</v>
      </c>
    </row>
    <row r="9" spans="1:58" ht="20.399999999999999" outlineLevel="1" x14ac:dyDescent="0.25">
      <c r="A9" s="153">
        <v>1</v>
      </c>
      <c r="B9" s="154" t="s">
        <v>391</v>
      </c>
      <c r="C9" s="161" t="s">
        <v>504</v>
      </c>
      <c r="D9" s="155" t="s">
        <v>221</v>
      </c>
      <c r="E9" s="179">
        <v>40</v>
      </c>
      <c r="F9" s="183"/>
      <c r="G9" s="190">
        <f>ROUND(E9*F9,2)</f>
        <v>0</v>
      </c>
      <c r="H9" s="156"/>
      <c r="I9" s="157">
        <f>ROUND(E9*H9,2)</f>
        <v>0</v>
      </c>
      <c r="J9" s="156"/>
      <c r="K9" s="157">
        <f>ROUND(E9*J9,2)</f>
        <v>0</v>
      </c>
      <c r="L9" s="179">
        <v>21</v>
      </c>
      <c r="M9" s="190">
        <f>G9*(1+L9/100)</f>
        <v>0</v>
      </c>
      <c r="N9" s="157">
        <v>7.0000000000000001E-3</v>
      </c>
      <c r="O9" s="157">
        <f>ROUND(E9*N9,2)</f>
        <v>0.28000000000000003</v>
      </c>
      <c r="P9" s="157">
        <v>0</v>
      </c>
      <c r="Q9" s="157">
        <f>ROUND(E9*P9,2)</f>
        <v>0</v>
      </c>
      <c r="R9" s="158" t="s">
        <v>251</v>
      </c>
      <c r="S9" s="145">
        <v>0</v>
      </c>
      <c r="T9" s="145">
        <f>ROUND(E9*S9,2)</f>
        <v>0</v>
      </c>
      <c r="U9" s="145"/>
      <c r="V9" s="145" t="s">
        <v>175</v>
      </c>
      <c r="W9" s="138"/>
      <c r="X9" s="138"/>
      <c r="Y9" s="138"/>
      <c r="Z9" s="138"/>
      <c r="AA9" s="138"/>
      <c r="AB9" s="138"/>
      <c r="AC9" s="138"/>
      <c r="AD9" s="138"/>
      <c r="AE9" s="138" t="s">
        <v>176</v>
      </c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</row>
    <row r="10" spans="1:58" outlineLevel="1" x14ac:dyDescent="0.25">
      <c r="A10" s="143"/>
      <c r="B10" s="144"/>
      <c r="C10" s="254"/>
      <c r="D10" s="255"/>
      <c r="E10" s="255"/>
      <c r="F10" s="255"/>
      <c r="G10" s="255"/>
      <c r="H10" s="145"/>
      <c r="I10" s="145"/>
      <c r="J10" s="145"/>
      <c r="K10" s="145"/>
      <c r="L10" s="184"/>
      <c r="M10" s="191"/>
      <c r="N10" s="145"/>
      <c r="O10" s="145"/>
      <c r="P10" s="145"/>
      <c r="Q10" s="145"/>
      <c r="R10" s="145"/>
      <c r="S10" s="145"/>
      <c r="T10" s="145"/>
      <c r="U10" s="145"/>
      <c r="V10" s="145"/>
      <c r="W10" s="138"/>
      <c r="X10" s="138"/>
      <c r="Y10" s="138"/>
      <c r="Z10" s="138"/>
      <c r="AA10" s="138"/>
      <c r="AB10" s="138"/>
      <c r="AC10" s="138"/>
      <c r="AD10" s="138"/>
      <c r="AE10" s="138" t="s">
        <v>162</v>
      </c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</row>
    <row r="11" spans="1:58" x14ac:dyDescent="0.25">
      <c r="A11" s="148" t="s">
        <v>154</v>
      </c>
      <c r="B11" s="149" t="s">
        <v>108</v>
      </c>
      <c r="C11" s="160" t="s">
        <v>109</v>
      </c>
      <c r="D11" s="150"/>
      <c r="E11" s="178"/>
      <c r="F11" s="178"/>
      <c r="G11" s="189">
        <f>SUMIF(AE12:AE13,"&lt;&gt;NOR",G12:G13)</f>
        <v>0</v>
      </c>
      <c r="H11" s="151"/>
      <c r="I11" s="151">
        <f>SUM(I12:I13)</f>
        <v>0</v>
      </c>
      <c r="J11" s="151"/>
      <c r="K11" s="151">
        <f>SUM(K12:K13)</f>
        <v>0</v>
      </c>
      <c r="L11" s="178"/>
      <c r="M11" s="189">
        <f>SUM(M12:M13)</f>
        <v>0</v>
      </c>
      <c r="N11" s="151"/>
      <c r="O11" s="151">
        <f>SUM(O12:O13)</f>
        <v>0.01</v>
      </c>
      <c r="P11" s="151"/>
      <c r="Q11" s="151">
        <f>SUM(Q12:Q13)</f>
        <v>0</v>
      </c>
      <c r="R11" s="152"/>
      <c r="S11" s="147"/>
      <c r="T11" s="147">
        <f>SUM(T12:T13)</f>
        <v>76.8</v>
      </c>
      <c r="U11" s="147"/>
      <c r="V11" s="147"/>
      <c r="AE11" t="s">
        <v>155</v>
      </c>
    </row>
    <row r="12" spans="1:58" ht="40.799999999999997" outlineLevel="1" x14ac:dyDescent="0.25">
      <c r="A12" s="153">
        <v>2</v>
      </c>
      <c r="B12" s="154" t="s">
        <v>392</v>
      </c>
      <c r="C12" s="161" t="s">
        <v>503</v>
      </c>
      <c r="D12" s="155" t="s">
        <v>221</v>
      </c>
      <c r="E12" s="179">
        <v>40</v>
      </c>
      <c r="F12" s="183"/>
      <c r="G12" s="190">
        <f>ROUND(E12*F12,2)</f>
        <v>0</v>
      </c>
      <c r="H12" s="156"/>
      <c r="I12" s="157">
        <f>ROUND(E12*H12,2)</f>
        <v>0</v>
      </c>
      <c r="J12" s="156"/>
      <c r="K12" s="157">
        <f>ROUND(E12*J12,2)</f>
        <v>0</v>
      </c>
      <c r="L12" s="179">
        <v>21</v>
      </c>
      <c r="M12" s="190">
        <f>G12*(1+L12/100)</f>
        <v>0</v>
      </c>
      <c r="N12" s="157">
        <v>1.9000000000000001E-4</v>
      </c>
      <c r="O12" s="157">
        <f>ROUND(E12*N12,2)</f>
        <v>0.01</v>
      </c>
      <c r="P12" s="157">
        <v>0</v>
      </c>
      <c r="Q12" s="157">
        <f>ROUND(E12*P12,2)</f>
        <v>0</v>
      </c>
      <c r="R12" s="158" t="s">
        <v>251</v>
      </c>
      <c r="S12" s="145">
        <v>1.92</v>
      </c>
      <c r="T12" s="145">
        <f>ROUND(E12*S12,2)</f>
        <v>76.8</v>
      </c>
      <c r="U12" s="145"/>
      <c r="V12" s="145" t="s">
        <v>160</v>
      </c>
      <c r="W12" s="138"/>
      <c r="X12" s="138"/>
      <c r="Y12" s="138"/>
      <c r="Z12" s="138"/>
      <c r="AA12" s="138"/>
      <c r="AB12" s="138"/>
      <c r="AC12" s="138"/>
      <c r="AD12" s="138"/>
      <c r="AE12" s="138" t="s">
        <v>161</v>
      </c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</row>
    <row r="13" spans="1:58" outlineLevel="1" x14ac:dyDescent="0.25">
      <c r="A13" s="143"/>
      <c r="B13" s="144"/>
      <c r="C13" s="254"/>
      <c r="D13" s="255"/>
      <c r="E13" s="255"/>
      <c r="F13" s="255"/>
      <c r="G13" s="255"/>
      <c r="H13" s="145"/>
      <c r="I13" s="145"/>
      <c r="J13" s="145"/>
      <c r="K13" s="145"/>
      <c r="L13" s="184"/>
      <c r="M13" s="191"/>
      <c r="N13" s="145"/>
      <c r="O13" s="145"/>
      <c r="P13" s="145"/>
      <c r="Q13" s="145"/>
      <c r="R13" s="145"/>
      <c r="S13" s="145"/>
      <c r="T13" s="145"/>
      <c r="U13" s="145"/>
      <c r="V13" s="145"/>
      <c r="W13" s="138"/>
      <c r="X13" s="138"/>
      <c r="Y13" s="138"/>
      <c r="Z13" s="138"/>
      <c r="AA13" s="138"/>
      <c r="AB13" s="138"/>
      <c r="AC13" s="138"/>
      <c r="AD13" s="138"/>
      <c r="AE13" s="138" t="s">
        <v>162</v>
      </c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</row>
    <row r="14" spans="1:58" x14ac:dyDescent="0.25">
      <c r="A14" s="3"/>
      <c r="B14" s="4"/>
      <c r="C14" s="163"/>
      <c r="D14" s="6"/>
      <c r="E14" s="177"/>
      <c r="F14" s="177"/>
      <c r="G14" s="188"/>
      <c r="H14" s="3"/>
      <c r="I14" s="3"/>
      <c r="J14" s="3"/>
      <c r="K14" s="3"/>
      <c r="L14" s="177"/>
      <c r="M14" s="188"/>
      <c r="N14" s="3"/>
      <c r="O14" s="3"/>
      <c r="P14" s="3"/>
      <c r="Q14" s="3"/>
      <c r="R14" s="3"/>
      <c r="S14" s="3"/>
      <c r="T14" s="3"/>
      <c r="U14" s="3"/>
      <c r="V14" s="3"/>
      <c r="AC14">
        <v>15</v>
      </c>
      <c r="AD14">
        <v>21</v>
      </c>
      <c r="AE14" t="s">
        <v>143</v>
      </c>
    </row>
    <row r="15" spans="1:58" x14ac:dyDescent="0.25">
      <c r="A15" s="140"/>
      <c r="B15" s="141" t="s">
        <v>29</v>
      </c>
      <c r="C15" s="164"/>
      <c r="D15" s="142"/>
      <c r="E15" s="181"/>
      <c r="F15" s="256">
        <f>G8+G11</f>
        <v>0</v>
      </c>
      <c r="G15" s="257"/>
      <c r="H15" s="3"/>
      <c r="I15" s="3"/>
      <c r="J15" s="3"/>
      <c r="K15" s="3"/>
      <c r="L15" s="177"/>
      <c r="M15" s="188"/>
      <c r="N15" s="3"/>
      <c r="O15" s="3"/>
      <c r="P15" s="3"/>
      <c r="Q15" s="3"/>
      <c r="R15" s="3"/>
      <c r="S15" s="3"/>
      <c r="T15" s="3"/>
      <c r="U15" s="3"/>
      <c r="V15" s="3"/>
      <c r="AC15">
        <f>SUMIF(L7:L13,AC14,G7:G13)</f>
        <v>0</v>
      </c>
      <c r="AD15">
        <f>SUMIF(L7:L13,AD14,G7:G13)</f>
        <v>0</v>
      </c>
      <c r="AE15" t="s">
        <v>319</v>
      </c>
    </row>
    <row r="16" spans="1:58" x14ac:dyDescent="0.25">
      <c r="C16" s="165"/>
      <c r="D16" s="10"/>
      <c r="AE16" t="s">
        <v>321</v>
      </c>
    </row>
    <row r="17" spans="4:4" x14ac:dyDescent="0.25">
      <c r="D17" s="10"/>
    </row>
    <row r="18" spans="4:4" x14ac:dyDescent="0.25">
      <c r="D18" s="10"/>
    </row>
    <row r="19" spans="4:4" x14ac:dyDescent="0.25">
      <c r="D19" s="10"/>
    </row>
    <row r="20" spans="4:4" x14ac:dyDescent="0.25">
      <c r="D20" s="10"/>
    </row>
    <row r="21" spans="4:4" x14ac:dyDescent="0.25">
      <c r="D21" s="10"/>
    </row>
    <row r="22" spans="4:4" x14ac:dyDescent="0.25">
      <c r="D22" s="10"/>
    </row>
    <row r="23" spans="4:4" x14ac:dyDescent="0.25">
      <c r="D23" s="10"/>
    </row>
    <row r="24" spans="4:4" x14ac:dyDescent="0.25">
      <c r="D24" s="10"/>
    </row>
    <row r="25" spans="4:4" x14ac:dyDescent="0.25">
      <c r="D25" s="10"/>
    </row>
    <row r="26" spans="4:4" x14ac:dyDescent="0.25">
      <c r="D26" s="10"/>
    </row>
    <row r="27" spans="4:4" x14ac:dyDescent="0.25">
      <c r="D27" s="10"/>
    </row>
    <row r="28" spans="4:4" x14ac:dyDescent="0.25">
      <c r="D28" s="10"/>
    </row>
    <row r="29" spans="4:4" x14ac:dyDescent="0.25">
      <c r="D29" s="10"/>
    </row>
    <row r="30" spans="4:4" x14ac:dyDescent="0.25">
      <c r="D30" s="10"/>
    </row>
    <row r="31" spans="4:4" x14ac:dyDescent="0.25">
      <c r="D31" s="10"/>
    </row>
    <row r="32" spans="4:4" x14ac:dyDescent="0.25">
      <c r="D32" s="10"/>
    </row>
    <row r="33" spans="4:4" x14ac:dyDescent="0.25">
      <c r="D33" s="10"/>
    </row>
    <row r="34" spans="4:4" x14ac:dyDescent="0.25">
      <c r="D34" s="10"/>
    </row>
    <row r="35" spans="4:4" x14ac:dyDescent="0.25">
      <c r="D35" s="10"/>
    </row>
    <row r="36" spans="4:4" x14ac:dyDescent="0.25">
      <c r="D36" s="10"/>
    </row>
    <row r="37" spans="4:4" x14ac:dyDescent="0.25">
      <c r="D37" s="10"/>
    </row>
    <row r="38" spans="4:4" x14ac:dyDescent="0.25">
      <c r="D38" s="10"/>
    </row>
    <row r="39" spans="4:4" x14ac:dyDescent="0.25">
      <c r="D39" s="10"/>
    </row>
    <row r="40" spans="4:4" x14ac:dyDescent="0.25">
      <c r="D40" s="10"/>
    </row>
    <row r="41" spans="4:4" x14ac:dyDescent="0.25">
      <c r="D41" s="10"/>
    </row>
    <row r="42" spans="4:4" x14ac:dyDescent="0.25">
      <c r="D42" s="10"/>
    </row>
    <row r="43" spans="4:4" x14ac:dyDescent="0.25">
      <c r="D43" s="10"/>
    </row>
    <row r="44" spans="4:4" x14ac:dyDescent="0.25">
      <c r="D44" s="10"/>
    </row>
    <row r="45" spans="4:4" x14ac:dyDescent="0.25">
      <c r="D45" s="10"/>
    </row>
    <row r="46" spans="4:4" x14ac:dyDescent="0.25">
      <c r="D46" s="10"/>
    </row>
    <row r="47" spans="4:4" x14ac:dyDescent="0.25">
      <c r="D47" s="10"/>
    </row>
    <row r="48" spans="4:4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k5cNOmfTpPoGCkl9z4pcyxma5Qf7sn7PCJYWLs4pi9NeLKFz0ZMvfGjLcvzdM6qwmlE61fAIBlUilDOfvatSiA==" saltValue="hNTyFIUKpgl3ADVohjAt2A==" spinCount="100000" sheet="1"/>
  <protectedRanges>
    <protectedRange sqref="F1:F1048576" name="Oblast1"/>
  </protectedRanges>
  <mergeCells count="7">
    <mergeCell ref="F15:G15"/>
    <mergeCell ref="A1:G1"/>
    <mergeCell ref="C2:G2"/>
    <mergeCell ref="C3:G3"/>
    <mergeCell ref="C4:G4"/>
    <mergeCell ref="C10:G10"/>
    <mergeCell ref="C13:G13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C848B-640C-4D99-A45A-114A92DB8CE0}">
  <sheetPr codeName="List6">
    <outlinePr summaryBelow="0"/>
  </sheetPr>
  <dimension ref="A1:BF5000"/>
  <sheetViews>
    <sheetView workbookViewId="0">
      <pane ySplit="7" topLeftCell="A8" activePane="bottomLeft" state="frozen"/>
      <selection activeCell="C24" sqref="C24:G24"/>
      <selection pane="bottomLeft" activeCell="G18" sqref="G18"/>
    </sheetView>
  </sheetViews>
  <sheetFormatPr defaultRowHeight="13.2" outlineLevelRow="1" x14ac:dyDescent="0.25"/>
  <cols>
    <col min="1" max="1" width="3.44140625" customWidth="1"/>
    <col min="2" max="2" width="12.6640625" style="115" customWidth="1"/>
    <col min="3" max="3" width="63.33203125" style="115" customWidth="1"/>
    <col min="4" max="4" width="4.88671875" customWidth="1"/>
    <col min="5" max="5" width="10.6640625" style="175" customWidth="1"/>
    <col min="6" max="6" width="9.88671875" style="175" customWidth="1"/>
    <col min="7" max="7" width="14.44140625" style="186" customWidth="1"/>
    <col min="8" max="11" width="0" hidden="1" customWidth="1"/>
    <col min="12" max="12" width="5.6640625" style="175" customWidth="1"/>
    <col min="13" max="13" width="14.44140625" style="186" customWidth="1"/>
    <col min="14" max="22" width="0" hidden="1" customWidth="1"/>
    <col min="27" max="27" width="0" hidden="1" customWidth="1"/>
    <col min="29" max="39" width="0" hidden="1" customWidth="1"/>
    <col min="51" max="51" width="98.6640625" customWidth="1"/>
  </cols>
  <sheetData>
    <row r="1" spans="1:58" ht="15.75" customHeight="1" x14ac:dyDescent="0.3">
      <c r="A1" s="262" t="s">
        <v>130</v>
      </c>
      <c r="B1" s="262"/>
      <c r="C1" s="262"/>
      <c r="D1" s="262"/>
      <c r="E1" s="262"/>
      <c r="F1" s="262"/>
      <c r="G1" s="262"/>
      <c r="AE1" t="s">
        <v>131</v>
      </c>
    </row>
    <row r="2" spans="1:58" ht="25.05" customHeight="1" x14ac:dyDescent="0.25">
      <c r="A2" s="131" t="s">
        <v>7</v>
      </c>
      <c r="B2" s="49" t="s">
        <v>43</v>
      </c>
      <c r="C2" s="263" t="s">
        <v>44</v>
      </c>
      <c r="D2" s="264"/>
      <c r="E2" s="264"/>
      <c r="F2" s="264"/>
      <c r="G2" s="265"/>
      <c r="AE2" t="s">
        <v>132</v>
      </c>
    </row>
    <row r="3" spans="1:58" ht="25.05" customHeight="1" x14ac:dyDescent="0.25">
      <c r="A3" s="131" t="s">
        <v>8</v>
      </c>
      <c r="B3" s="49" t="s">
        <v>54</v>
      </c>
      <c r="C3" s="263" t="s">
        <v>55</v>
      </c>
      <c r="D3" s="264"/>
      <c r="E3" s="264"/>
      <c r="F3" s="264"/>
      <c r="G3" s="265"/>
      <c r="AA3" s="115" t="s">
        <v>132</v>
      </c>
      <c r="AE3" t="s">
        <v>133</v>
      </c>
    </row>
    <row r="4" spans="1:58" ht="25.05" customHeight="1" x14ac:dyDescent="0.25">
      <c r="A4" s="132" t="s">
        <v>9</v>
      </c>
      <c r="B4" s="133" t="s">
        <v>56</v>
      </c>
      <c r="C4" s="266" t="s">
        <v>57</v>
      </c>
      <c r="D4" s="267"/>
      <c r="E4" s="267"/>
      <c r="F4" s="267"/>
      <c r="G4" s="268"/>
      <c r="AE4" t="s">
        <v>134</v>
      </c>
    </row>
    <row r="5" spans="1:58" x14ac:dyDescent="0.25">
      <c r="D5" s="10"/>
    </row>
    <row r="6" spans="1:58" ht="39.6" x14ac:dyDescent="0.25">
      <c r="A6" s="134" t="s">
        <v>135</v>
      </c>
      <c r="B6" s="136" t="s">
        <v>136</v>
      </c>
      <c r="C6" s="136" t="s">
        <v>137</v>
      </c>
      <c r="D6" s="135" t="s">
        <v>138</v>
      </c>
      <c r="E6" s="176" t="s">
        <v>139</v>
      </c>
      <c r="F6" s="182" t="s">
        <v>140</v>
      </c>
      <c r="G6" s="187" t="s">
        <v>29</v>
      </c>
      <c r="H6" s="137" t="s">
        <v>30</v>
      </c>
      <c r="I6" s="137" t="s">
        <v>141</v>
      </c>
      <c r="J6" s="137" t="s">
        <v>31</v>
      </c>
      <c r="K6" s="137" t="s">
        <v>142</v>
      </c>
      <c r="L6" s="185" t="s">
        <v>143</v>
      </c>
      <c r="M6" s="193" t="s">
        <v>144</v>
      </c>
      <c r="N6" s="137" t="s">
        <v>145</v>
      </c>
      <c r="O6" s="137" t="s">
        <v>146</v>
      </c>
      <c r="P6" s="137" t="s">
        <v>147</v>
      </c>
      <c r="Q6" s="137" t="s">
        <v>148</v>
      </c>
      <c r="R6" s="137" t="s">
        <v>149</v>
      </c>
      <c r="S6" s="137" t="s">
        <v>150</v>
      </c>
      <c r="T6" s="137" t="s">
        <v>151</v>
      </c>
      <c r="U6" s="137" t="s">
        <v>152</v>
      </c>
      <c r="V6" s="137" t="s">
        <v>153</v>
      </c>
    </row>
    <row r="7" spans="1:58" hidden="1" x14ac:dyDescent="0.25">
      <c r="A7" s="3"/>
      <c r="B7" s="4"/>
      <c r="C7" s="4"/>
      <c r="D7" s="6"/>
      <c r="E7" s="177"/>
      <c r="F7" s="177"/>
      <c r="G7" s="188"/>
      <c r="H7" s="139"/>
      <c r="I7" s="139"/>
      <c r="J7" s="139"/>
      <c r="K7" s="139"/>
      <c r="L7" s="177"/>
      <c r="M7" s="188"/>
      <c r="N7" s="139"/>
      <c r="O7" s="139"/>
      <c r="P7" s="139"/>
      <c r="Q7" s="139"/>
      <c r="R7" s="139"/>
      <c r="S7" s="139"/>
      <c r="T7" s="139"/>
      <c r="U7" s="139"/>
      <c r="V7" s="139"/>
    </row>
    <row r="8" spans="1:58" x14ac:dyDescent="0.25">
      <c r="A8" s="148" t="s">
        <v>154</v>
      </c>
      <c r="B8" s="149" t="s">
        <v>70</v>
      </c>
      <c r="C8" s="160" t="s">
        <v>71</v>
      </c>
      <c r="D8" s="150"/>
      <c r="E8" s="178"/>
      <c r="F8" s="178"/>
      <c r="G8" s="189">
        <f>SUMIF(AE9:AE10,"&lt;&gt;NOR",G9:G10)</f>
        <v>0</v>
      </c>
      <c r="H8" s="151"/>
      <c r="I8" s="151">
        <f>SUM(I9:I10)</f>
        <v>0</v>
      </c>
      <c r="J8" s="151"/>
      <c r="K8" s="151">
        <f>SUM(K9:K10)</f>
        <v>0</v>
      </c>
      <c r="L8" s="178"/>
      <c r="M8" s="189">
        <f>SUM(M9:M10)</f>
        <v>0</v>
      </c>
      <c r="N8" s="151"/>
      <c r="O8" s="151">
        <f>SUM(O9:O10)</f>
        <v>0</v>
      </c>
      <c r="P8" s="151"/>
      <c r="Q8" s="151">
        <f>SUM(Q9:Q10)</f>
        <v>0</v>
      </c>
      <c r="R8" s="152"/>
      <c r="S8" s="147"/>
      <c r="T8" s="147">
        <f>SUM(T9:T10)</f>
        <v>0</v>
      </c>
      <c r="U8" s="147"/>
      <c r="V8" s="147"/>
      <c r="AE8" t="s">
        <v>155</v>
      </c>
    </row>
    <row r="9" spans="1:58" outlineLevel="1" x14ac:dyDescent="0.25">
      <c r="A9" s="153">
        <v>1</v>
      </c>
      <c r="B9" s="154" t="s">
        <v>393</v>
      </c>
      <c r="C9" s="161" t="s">
        <v>394</v>
      </c>
      <c r="D9" s="155" t="s">
        <v>395</v>
      </c>
      <c r="E9" s="179">
        <v>149.91399999999999</v>
      </c>
      <c r="F9" s="183"/>
      <c r="G9" s="190">
        <f>ROUND(E9*F9,2)</f>
        <v>0</v>
      </c>
      <c r="H9" s="156"/>
      <c r="I9" s="157">
        <f>ROUND(E9*H9,2)</f>
        <v>0</v>
      </c>
      <c r="J9" s="156"/>
      <c r="K9" s="157">
        <f>ROUND(E9*J9,2)</f>
        <v>0</v>
      </c>
      <c r="L9" s="179">
        <v>21</v>
      </c>
      <c r="M9" s="190">
        <f>G9*(1+L9/100)</f>
        <v>0</v>
      </c>
      <c r="N9" s="157">
        <v>0</v>
      </c>
      <c r="O9" s="157">
        <f>ROUND(E9*N9,2)</f>
        <v>0</v>
      </c>
      <c r="P9" s="157">
        <v>0</v>
      </c>
      <c r="Q9" s="157">
        <f>ROUND(E9*P9,2)</f>
        <v>0</v>
      </c>
      <c r="R9" s="158" t="s">
        <v>251</v>
      </c>
      <c r="S9" s="145">
        <v>0</v>
      </c>
      <c r="T9" s="145">
        <f>ROUND(E9*S9,2)</f>
        <v>0</v>
      </c>
      <c r="U9" s="145"/>
      <c r="V9" s="145" t="s">
        <v>165</v>
      </c>
      <c r="W9" s="138"/>
      <c r="X9" s="138"/>
      <c r="Y9" s="138"/>
      <c r="Z9" s="138"/>
      <c r="AA9" s="138"/>
      <c r="AB9" s="138"/>
      <c r="AC9" s="138"/>
      <c r="AD9" s="138"/>
      <c r="AE9" s="138" t="s">
        <v>166</v>
      </c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</row>
    <row r="10" spans="1:58" outlineLevel="1" x14ac:dyDescent="0.25">
      <c r="A10" s="143"/>
      <c r="B10" s="144"/>
      <c r="C10" s="254"/>
      <c r="D10" s="255"/>
      <c r="E10" s="255"/>
      <c r="F10" s="255"/>
      <c r="G10" s="255"/>
      <c r="H10" s="145"/>
      <c r="I10" s="145"/>
      <c r="J10" s="145"/>
      <c r="K10" s="145"/>
      <c r="L10" s="184"/>
      <c r="M10" s="191"/>
      <c r="N10" s="145"/>
      <c r="O10" s="145"/>
      <c r="P10" s="145"/>
      <c r="Q10" s="145"/>
      <c r="R10" s="145"/>
      <c r="S10" s="145"/>
      <c r="T10" s="145"/>
      <c r="U10" s="145"/>
      <c r="V10" s="145"/>
      <c r="W10" s="138"/>
      <c r="X10" s="138"/>
      <c r="Y10" s="138"/>
      <c r="Z10" s="138"/>
      <c r="AA10" s="138"/>
      <c r="AB10" s="138"/>
      <c r="AC10" s="138"/>
      <c r="AD10" s="138"/>
      <c r="AE10" s="138" t="s">
        <v>162</v>
      </c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</row>
    <row r="11" spans="1:58" x14ac:dyDescent="0.25">
      <c r="A11" s="148" t="s">
        <v>154</v>
      </c>
      <c r="B11" s="149" t="s">
        <v>90</v>
      </c>
      <c r="C11" s="160" t="s">
        <v>91</v>
      </c>
      <c r="D11" s="150"/>
      <c r="E11" s="178"/>
      <c r="F11" s="178"/>
      <c r="G11" s="189">
        <f>SUMIF(AE12:AE19,"&lt;&gt;NOR",G12:G19)</f>
        <v>0</v>
      </c>
      <c r="H11" s="151"/>
      <c r="I11" s="151">
        <f>SUM(I12:I19)</f>
        <v>0</v>
      </c>
      <c r="J11" s="151"/>
      <c r="K11" s="151">
        <f>SUM(K12:K19)</f>
        <v>0</v>
      </c>
      <c r="L11" s="178"/>
      <c r="M11" s="189">
        <f>SUM(M12:M19)</f>
        <v>0</v>
      </c>
      <c r="N11" s="151"/>
      <c r="O11" s="151">
        <f>SUM(O12:O19)</f>
        <v>3.39</v>
      </c>
      <c r="P11" s="151"/>
      <c r="Q11" s="151">
        <f>SUM(Q12:Q19)</f>
        <v>0</v>
      </c>
      <c r="R11" s="152"/>
      <c r="S11" s="147"/>
      <c r="T11" s="147">
        <f>SUM(T12:T19)</f>
        <v>42.36</v>
      </c>
      <c r="U11" s="147"/>
      <c r="V11" s="147"/>
      <c r="AE11" t="s">
        <v>155</v>
      </c>
    </row>
    <row r="12" spans="1:58" ht="20.399999999999999" outlineLevel="1" x14ac:dyDescent="0.25">
      <c r="A12" s="153">
        <v>2</v>
      </c>
      <c r="B12" s="154" t="s">
        <v>396</v>
      </c>
      <c r="C12" s="161" t="s">
        <v>397</v>
      </c>
      <c r="D12" s="155" t="s">
        <v>174</v>
      </c>
      <c r="E12" s="179">
        <v>184.17500000000001</v>
      </c>
      <c r="F12" s="183"/>
      <c r="G12" s="190">
        <f>ROUND(E12*F12,2)</f>
        <v>0</v>
      </c>
      <c r="H12" s="156"/>
      <c r="I12" s="157">
        <f>ROUND(E12*H12,2)</f>
        <v>0</v>
      </c>
      <c r="J12" s="156"/>
      <c r="K12" s="157">
        <f>ROUND(E12*J12,2)</f>
        <v>0</v>
      </c>
      <c r="L12" s="179">
        <v>21</v>
      </c>
      <c r="M12" s="190">
        <f>G12*(1+L12/100)</f>
        <v>0</v>
      </c>
      <c r="N12" s="157">
        <v>1.8380000000000001E-2</v>
      </c>
      <c r="O12" s="157">
        <f>ROUND(E12*N12,2)</f>
        <v>3.39</v>
      </c>
      <c r="P12" s="157">
        <v>0</v>
      </c>
      <c r="Q12" s="157">
        <f>ROUND(E12*P12,2)</f>
        <v>0</v>
      </c>
      <c r="R12" s="158" t="s">
        <v>159</v>
      </c>
      <c r="S12" s="145">
        <v>0.13</v>
      </c>
      <c r="T12" s="145">
        <f>ROUND(E12*S12,2)</f>
        <v>23.94</v>
      </c>
      <c r="U12" s="145"/>
      <c r="V12" s="145" t="s">
        <v>160</v>
      </c>
      <c r="W12" s="138"/>
      <c r="X12" s="138"/>
      <c r="Y12" s="138"/>
      <c r="Z12" s="138"/>
      <c r="AA12" s="138"/>
      <c r="AB12" s="138"/>
      <c r="AC12" s="138"/>
      <c r="AD12" s="138"/>
      <c r="AE12" s="138" t="s">
        <v>161</v>
      </c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</row>
    <row r="13" spans="1:58" outlineLevel="1" x14ac:dyDescent="0.25">
      <c r="A13" s="143"/>
      <c r="B13" s="144"/>
      <c r="C13" s="250" t="s">
        <v>398</v>
      </c>
      <c r="D13" s="251"/>
      <c r="E13" s="251"/>
      <c r="F13" s="251"/>
      <c r="G13" s="251"/>
      <c r="H13" s="145"/>
      <c r="I13" s="145"/>
      <c r="J13" s="145"/>
      <c r="K13" s="145"/>
      <c r="L13" s="184"/>
      <c r="M13" s="191"/>
      <c r="N13" s="145"/>
      <c r="O13" s="145"/>
      <c r="P13" s="145"/>
      <c r="Q13" s="145"/>
      <c r="R13" s="145"/>
      <c r="S13" s="145"/>
      <c r="T13" s="145"/>
      <c r="U13" s="145"/>
      <c r="V13" s="145"/>
      <c r="W13" s="138"/>
      <c r="X13" s="138"/>
      <c r="Y13" s="138"/>
      <c r="Z13" s="138"/>
      <c r="AA13" s="138"/>
      <c r="AB13" s="138"/>
      <c r="AC13" s="138"/>
      <c r="AD13" s="138"/>
      <c r="AE13" s="138" t="s">
        <v>168</v>
      </c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</row>
    <row r="14" spans="1:58" outlineLevel="1" x14ac:dyDescent="0.25">
      <c r="A14" s="143"/>
      <c r="B14" s="144"/>
      <c r="C14" s="260" t="s">
        <v>399</v>
      </c>
      <c r="D14" s="261"/>
      <c r="E14" s="261"/>
      <c r="F14" s="261"/>
      <c r="G14" s="261"/>
      <c r="H14" s="145"/>
      <c r="I14" s="145"/>
      <c r="J14" s="145"/>
      <c r="K14" s="145"/>
      <c r="L14" s="184"/>
      <c r="M14" s="191"/>
      <c r="N14" s="145"/>
      <c r="O14" s="145"/>
      <c r="P14" s="145"/>
      <c r="Q14" s="145"/>
      <c r="R14" s="145"/>
      <c r="S14" s="145"/>
      <c r="T14" s="145"/>
      <c r="U14" s="145"/>
      <c r="V14" s="145"/>
      <c r="W14" s="138"/>
      <c r="X14" s="138"/>
      <c r="Y14" s="138"/>
      <c r="Z14" s="138"/>
      <c r="AA14" s="138"/>
      <c r="AB14" s="138"/>
      <c r="AC14" s="138"/>
      <c r="AD14" s="138"/>
      <c r="AE14" s="138" t="s">
        <v>274</v>
      </c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</row>
    <row r="15" spans="1:58" outlineLevel="1" x14ac:dyDescent="0.25">
      <c r="A15" s="143"/>
      <c r="B15" s="144"/>
      <c r="C15" s="162" t="s">
        <v>400</v>
      </c>
      <c r="D15" s="146"/>
      <c r="E15" s="180">
        <v>184.17500000000001</v>
      </c>
      <c r="F15" s="184"/>
      <c r="G15" s="191"/>
      <c r="H15" s="145"/>
      <c r="I15" s="145"/>
      <c r="J15" s="145"/>
      <c r="K15" s="145"/>
      <c r="L15" s="184"/>
      <c r="M15" s="191"/>
      <c r="N15" s="145"/>
      <c r="O15" s="145"/>
      <c r="P15" s="145"/>
      <c r="Q15" s="145"/>
      <c r="R15" s="145"/>
      <c r="S15" s="145"/>
      <c r="T15" s="145"/>
      <c r="U15" s="145"/>
      <c r="V15" s="145"/>
      <c r="W15" s="138"/>
      <c r="X15" s="138"/>
      <c r="Y15" s="138"/>
      <c r="Z15" s="138"/>
      <c r="AA15" s="138"/>
      <c r="AB15" s="138"/>
      <c r="AC15" s="138"/>
      <c r="AD15" s="138"/>
      <c r="AE15" s="138" t="s">
        <v>170</v>
      </c>
      <c r="AF15" s="138">
        <v>0</v>
      </c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</row>
    <row r="16" spans="1:58" outlineLevel="1" x14ac:dyDescent="0.25">
      <c r="A16" s="143"/>
      <c r="B16" s="144"/>
      <c r="C16" s="252"/>
      <c r="D16" s="253"/>
      <c r="E16" s="253"/>
      <c r="F16" s="253"/>
      <c r="G16" s="253"/>
      <c r="H16" s="145"/>
      <c r="I16" s="145"/>
      <c r="J16" s="145"/>
      <c r="K16" s="145"/>
      <c r="L16" s="184"/>
      <c r="M16" s="191"/>
      <c r="N16" s="145"/>
      <c r="O16" s="145"/>
      <c r="P16" s="145"/>
      <c r="Q16" s="145"/>
      <c r="R16" s="145"/>
      <c r="S16" s="145"/>
      <c r="T16" s="145"/>
      <c r="U16" s="145"/>
      <c r="V16" s="145"/>
      <c r="W16" s="138"/>
      <c r="X16" s="138"/>
      <c r="Y16" s="138"/>
      <c r="Z16" s="138"/>
      <c r="AA16" s="138"/>
      <c r="AB16" s="138"/>
      <c r="AC16" s="138"/>
      <c r="AD16" s="138"/>
      <c r="AE16" s="138" t="s">
        <v>162</v>
      </c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</row>
    <row r="17" spans="1:58" outlineLevel="1" x14ac:dyDescent="0.25">
      <c r="A17" s="153">
        <v>3</v>
      </c>
      <c r="B17" s="154" t="s">
        <v>401</v>
      </c>
      <c r="C17" s="161" t="s">
        <v>402</v>
      </c>
      <c r="D17" s="155" t="s">
        <v>174</v>
      </c>
      <c r="E17" s="179">
        <v>184.17500000000001</v>
      </c>
      <c r="F17" s="183"/>
      <c r="G17" s="190">
        <f>ROUND(E17*F17,2)</f>
        <v>0</v>
      </c>
      <c r="H17" s="156"/>
      <c r="I17" s="157">
        <f>ROUND(E17*H17,2)</f>
        <v>0</v>
      </c>
      <c r="J17" s="156"/>
      <c r="K17" s="157">
        <f>ROUND(E17*J17,2)</f>
        <v>0</v>
      </c>
      <c r="L17" s="179">
        <v>21</v>
      </c>
      <c r="M17" s="190">
        <f>G17*(1+L17/100)</f>
        <v>0</v>
      </c>
      <c r="N17" s="157">
        <v>0</v>
      </c>
      <c r="O17" s="157">
        <f>ROUND(E17*N17,2)</f>
        <v>0</v>
      </c>
      <c r="P17" s="157">
        <v>0</v>
      </c>
      <c r="Q17" s="157">
        <f>ROUND(E17*P17,2)</f>
        <v>0</v>
      </c>
      <c r="R17" s="158" t="s">
        <v>159</v>
      </c>
      <c r="S17" s="145">
        <v>0.1</v>
      </c>
      <c r="T17" s="145">
        <f>ROUND(E17*S17,2)</f>
        <v>18.420000000000002</v>
      </c>
      <c r="U17" s="145"/>
      <c r="V17" s="145" t="s">
        <v>160</v>
      </c>
      <c r="W17" s="138"/>
      <c r="X17" s="138"/>
      <c r="Y17" s="138"/>
      <c r="Z17" s="138"/>
      <c r="AA17" s="138"/>
      <c r="AB17" s="138"/>
      <c r="AC17" s="138"/>
      <c r="AD17" s="138"/>
      <c r="AE17" s="138" t="s">
        <v>161</v>
      </c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</row>
    <row r="18" spans="1:58" outlineLevel="1" x14ac:dyDescent="0.25">
      <c r="A18" s="143"/>
      <c r="B18" s="144"/>
      <c r="C18" s="162" t="s">
        <v>400</v>
      </c>
      <c r="D18" s="146"/>
      <c r="E18" s="180">
        <v>184.17500000000001</v>
      </c>
      <c r="F18" s="184"/>
      <c r="G18" s="191"/>
      <c r="H18" s="145"/>
      <c r="I18" s="145"/>
      <c r="J18" s="145"/>
      <c r="K18" s="145"/>
      <c r="L18" s="184"/>
      <c r="M18" s="191"/>
      <c r="N18" s="145"/>
      <c r="O18" s="145"/>
      <c r="P18" s="145"/>
      <c r="Q18" s="145"/>
      <c r="R18" s="145"/>
      <c r="S18" s="145"/>
      <c r="T18" s="145"/>
      <c r="U18" s="145"/>
      <c r="V18" s="145"/>
      <c r="W18" s="138"/>
      <c r="X18" s="138"/>
      <c r="Y18" s="138"/>
      <c r="Z18" s="138"/>
      <c r="AA18" s="138"/>
      <c r="AB18" s="138"/>
      <c r="AC18" s="138"/>
      <c r="AD18" s="138"/>
      <c r="AE18" s="138" t="s">
        <v>170</v>
      </c>
      <c r="AF18" s="138">
        <v>0</v>
      </c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</row>
    <row r="19" spans="1:58" outlineLevel="1" x14ac:dyDescent="0.25">
      <c r="A19" s="143"/>
      <c r="B19" s="144"/>
      <c r="C19" s="252"/>
      <c r="D19" s="253"/>
      <c r="E19" s="253"/>
      <c r="F19" s="253"/>
      <c r="G19" s="253"/>
      <c r="H19" s="145"/>
      <c r="I19" s="145"/>
      <c r="J19" s="145"/>
      <c r="K19" s="145"/>
      <c r="L19" s="184"/>
      <c r="M19" s="191"/>
      <c r="N19" s="145"/>
      <c r="O19" s="145"/>
      <c r="P19" s="145"/>
      <c r="Q19" s="145"/>
      <c r="R19" s="145"/>
      <c r="S19" s="145"/>
      <c r="T19" s="145"/>
      <c r="U19" s="145"/>
      <c r="V19" s="145"/>
      <c r="W19" s="138"/>
      <c r="X19" s="138"/>
      <c r="Y19" s="138"/>
      <c r="Z19" s="138"/>
      <c r="AA19" s="138"/>
      <c r="AB19" s="138"/>
      <c r="AC19" s="138"/>
      <c r="AD19" s="138"/>
      <c r="AE19" s="138" t="s">
        <v>162</v>
      </c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</row>
    <row r="20" spans="1:58" x14ac:dyDescent="0.25">
      <c r="A20" s="148" t="s">
        <v>154</v>
      </c>
      <c r="B20" s="149" t="s">
        <v>96</v>
      </c>
      <c r="C20" s="160" t="s">
        <v>97</v>
      </c>
      <c r="D20" s="150"/>
      <c r="E20" s="178"/>
      <c r="F20" s="178"/>
      <c r="G20" s="189">
        <f>SUMIF(AE21:AE24,"&lt;&gt;NOR",G21:G24)</f>
        <v>0</v>
      </c>
      <c r="H20" s="151"/>
      <c r="I20" s="151">
        <f>SUM(I21:I24)</f>
        <v>0</v>
      </c>
      <c r="J20" s="151"/>
      <c r="K20" s="151">
        <f>SUM(K21:K24)</f>
        <v>0</v>
      </c>
      <c r="L20" s="178"/>
      <c r="M20" s="189">
        <f>SUM(M21:M24)</f>
        <v>0</v>
      </c>
      <c r="N20" s="151"/>
      <c r="O20" s="151">
        <f>SUM(O21:O24)</f>
        <v>0.09</v>
      </c>
      <c r="P20" s="151"/>
      <c r="Q20" s="151">
        <f>SUM(Q21:Q24)</f>
        <v>60.3</v>
      </c>
      <c r="R20" s="152"/>
      <c r="S20" s="147"/>
      <c r="T20" s="147">
        <f>SUM(T21:T24)</f>
        <v>0</v>
      </c>
      <c r="U20" s="147"/>
      <c r="V20" s="147"/>
      <c r="AE20" t="s">
        <v>155</v>
      </c>
    </row>
    <row r="21" spans="1:58" outlineLevel="1" x14ac:dyDescent="0.25">
      <c r="A21" s="153">
        <v>4</v>
      </c>
      <c r="B21" s="154" t="s">
        <v>403</v>
      </c>
      <c r="C21" s="161" t="s">
        <v>404</v>
      </c>
      <c r="D21" s="155" t="s">
        <v>158</v>
      </c>
      <c r="E21" s="179">
        <v>241.2</v>
      </c>
      <c r="F21" s="183"/>
      <c r="G21" s="190">
        <f>ROUND(E21*F21,2)</f>
        <v>0</v>
      </c>
      <c r="H21" s="156"/>
      <c r="I21" s="157">
        <f>ROUND(E21*H21,2)</f>
        <v>0</v>
      </c>
      <c r="J21" s="156"/>
      <c r="K21" s="157">
        <f>ROUND(E21*J21,2)</f>
        <v>0</v>
      </c>
      <c r="L21" s="179">
        <v>21</v>
      </c>
      <c r="M21" s="190">
        <f>G21*(1+L21/100)</f>
        <v>0</v>
      </c>
      <c r="N21" s="157">
        <v>3.6000000000000002E-4</v>
      </c>
      <c r="O21" s="157">
        <f>ROUND(E21*N21,2)</f>
        <v>0.09</v>
      </c>
      <c r="P21" s="157">
        <v>0.25</v>
      </c>
      <c r="Q21" s="157">
        <f>ROUND(E21*P21,2)</f>
        <v>60.3</v>
      </c>
      <c r="R21" s="158" t="s">
        <v>159</v>
      </c>
      <c r="S21" s="145">
        <v>0</v>
      </c>
      <c r="T21" s="145">
        <f>ROUND(E21*S21,2)</f>
        <v>0</v>
      </c>
      <c r="U21" s="145"/>
      <c r="V21" s="145" t="s">
        <v>165</v>
      </c>
      <c r="W21" s="138"/>
      <c r="X21" s="138"/>
      <c r="Y21" s="138"/>
      <c r="Z21" s="138"/>
      <c r="AA21" s="138"/>
      <c r="AB21" s="138"/>
      <c r="AC21" s="138"/>
      <c r="AD21" s="138"/>
      <c r="AE21" s="138" t="s">
        <v>166</v>
      </c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</row>
    <row r="22" spans="1:58" ht="21" outlineLevel="1" x14ac:dyDescent="0.25">
      <c r="A22" s="143"/>
      <c r="B22" s="144"/>
      <c r="C22" s="250" t="s">
        <v>405</v>
      </c>
      <c r="D22" s="251"/>
      <c r="E22" s="251"/>
      <c r="F22" s="251"/>
      <c r="G22" s="251"/>
      <c r="H22" s="145"/>
      <c r="I22" s="145"/>
      <c r="J22" s="145"/>
      <c r="K22" s="145"/>
      <c r="L22" s="184"/>
      <c r="M22" s="191"/>
      <c r="N22" s="145"/>
      <c r="O22" s="145"/>
      <c r="P22" s="145"/>
      <c r="Q22" s="145"/>
      <c r="R22" s="145"/>
      <c r="S22" s="145"/>
      <c r="T22" s="145"/>
      <c r="U22" s="145"/>
      <c r="V22" s="145"/>
      <c r="W22" s="138"/>
      <c r="X22" s="138"/>
      <c r="Y22" s="138"/>
      <c r="Z22" s="138"/>
      <c r="AA22" s="138"/>
      <c r="AB22" s="138"/>
      <c r="AC22" s="138"/>
      <c r="AD22" s="138"/>
      <c r="AE22" s="138" t="s">
        <v>168</v>
      </c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59" t="str">
        <f>C22</f>
        <v>demolice budov z cihel, kamene, smíšeného a hrázděného zdiva a tvárnic na maltu vápennou nebo vápenocementovou prováděné jiným způsobem. Odvoz suti do 10 km.</v>
      </c>
      <c r="AZ22" s="138"/>
      <c r="BA22" s="138"/>
      <c r="BB22" s="138"/>
      <c r="BC22" s="138"/>
      <c r="BD22" s="138"/>
      <c r="BE22" s="138"/>
      <c r="BF22" s="138"/>
    </row>
    <row r="23" spans="1:58" outlineLevel="1" x14ac:dyDescent="0.25">
      <c r="A23" s="143"/>
      <c r="B23" s="144"/>
      <c r="C23" s="162" t="s">
        <v>406</v>
      </c>
      <c r="D23" s="146"/>
      <c r="E23" s="180">
        <v>241.2</v>
      </c>
      <c r="F23" s="184"/>
      <c r="G23" s="191"/>
      <c r="H23" s="145"/>
      <c r="I23" s="145"/>
      <c r="J23" s="145"/>
      <c r="K23" s="145"/>
      <c r="L23" s="184"/>
      <c r="M23" s="191"/>
      <c r="N23" s="145"/>
      <c r="O23" s="145"/>
      <c r="P23" s="145"/>
      <c r="Q23" s="145"/>
      <c r="R23" s="145"/>
      <c r="S23" s="145"/>
      <c r="T23" s="145"/>
      <c r="U23" s="145"/>
      <c r="V23" s="145"/>
      <c r="W23" s="138"/>
      <c r="X23" s="138"/>
      <c r="Y23" s="138"/>
      <c r="Z23" s="138"/>
      <c r="AA23" s="138"/>
      <c r="AB23" s="138"/>
      <c r="AC23" s="138"/>
      <c r="AD23" s="138"/>
      <c r="AE23" s="138" t="s">
        <v>170</v>
      </c>
      <c r="AF23" s="138">
        <v>0</v>
      </c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</row>
    <row r="24" spans="1:58" outlineLevel="1" x14ac:dyDescent="0.25">
      <c r="A24" s="143"/>
      <c r="B24" s="144"/>
      <c r="C24" s="252"/>
      <c r="D24" s="253"/>
      <c r="E24" s="253"/>
      <c r="F24" s="253"/>
      <c r="G24" s="253"/>
      <c r="H24" s="145"/>
      <c r="I24" s="145"/>
      <c r="J24" s="145"/>
      <c r="K24" s="145"/>
      <c r="L24" s="184"/>
      <c r="M24" s="191"/>
      <c r="N24" s="145"/>
      <c r="O24" s="145"/>
      <c r="P24" s="145"/>
      <c r="Q24" s="145"/>
      <c r="R24" s="145"/>
      <c r="S24" s="145"/>
      <c r="T24" s="145"/>
      <c r="U24" s="145"/>
      <c r="V24" s="145"/>
      <c r="W24" s="138"/>
      <c r="X24" s="138"/>
      <c r="Y24" s="138"/>
      <c r="Z24" s="138"/>
      <c r="AA24" s="138"/>
      <c r="AB24" s="138"/>
      <c r="AC24" s="138"/>
      <c r="AD24" s="138"/>
      <c r="AE24" s="138" t="s">
        <v>162</v>
      </c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</row>
    <row r="25" spans="1:58" x14ac:dyDescent="0.25">
      <c r="A25" s="148" t="s">
        <v>154</v>
      </c>
      <c r="B25" s="149" t="s">
        <v>126</v>
      </c>
      <c r="C25" s="160" t="s">
        <v>95</v>
      </c>
      <c r="D25" s="150"/>
      <c r="E25" s="178"/>
      <c r="F25" s="178"/>
      <c r="G25" s="189">
        <f>SUMIF(AE26:AE32,"&lt;&gt;NOR",G26:G32)</f>
        <v>0</v>
      </c>
      <c r="H25" s="151"/>
      <c r="I25" s="151">
        <f>SUM(I26:I32)</f>
        <v>0</v>
      </c>
      <c r="J25" s="151"/>
      <c r="K25" s="151">
        <f>SUM(K26:K32)</f>
        <v>0</v>
      </c>
      <c r="L25" s="178"/>
      <c r="M25" s="189">
        <f>SUM(M26:M32)</f>
        <v>0</v>
      </c>
      <c r="N25" s="151"/>
      <c r="O25" s="151">
        <f>SUM(O26:O32)</f>
        <v>0</v>
      </c>
      <c r="P25" s="151"/>
      <c r="Q25" s="151">
        <f>SUM(Q26:Q32)</f>
        <v>0</v>
      </c>
      <c r="R25" s="152"/>
      <c r="S25" s="147"/>
      <c r="T25" s="147">
        <f>SUM(T26:T32)</f>
        <v>214.68</v>
      </c>
      <c r="U25" s="147"/>
      <c r="V25" s="147"/>
      <c r="AE25" t="s">
        <v>155</v>
      </c>
    </row>
    <row r="26" spans="1:58" outlineLevel="1" x14ac:dyDescent="0.25">
      <c r="A26" s="153">
        <v>5</v>
      </c>
      <c r="B26" s="154" t="s">
        <v>407</v>
      </c>
      <c r="C26" s="161" t="s">
        <v>408</v>
      </c>
      <c r="D26" s="155" t="s">
        <v>181</v>
      </c>
      <c r="E26" s="179">
        <v>149.91399999999999</v>
      </c>
      <c r="F26" s="183"/>
      <c r="G26" s="190">
        <f>ROUND(E26*F26,2)</f>
        <v>0</v>
      </c>
      <c r="H26" s="156"/>
      <c r="I26" s="157">
        <f>ROUND(E26*H26,2)</f>
        <v>0</v>
      </c>
      <c r="J26" s="156"/>
      <c r="K26" s="157">
        <f>ROUND(E26*J26,2)</f>
        <v>0</v>
      </c>
      <c r="L26" s="179">
        <v>21</v>
      </c>
      <c r="M26" s="190">
        <f>G26*(1+L26/100)</f>
        <v>0</v>
      </c>
      <c r="N26" s="157">
        <v>0</v>
      </c>
      <c r="O26" s="157">
        <f>ROUND(E26*N26,2)</f>
        <v>0</v>
      </c>
      <c r="P26" s="157">
        <v>0</v>
      </c>
      <c r="Q26" s="157">
        <f>ROUND(E26*P26,2)</f>
        <v>0</v>
      </c>
      <c r="R26" s="158" t="s">
        <v>159</v>
      </c>
      <c r="S26" s="145">
        <v>0.49</v>
      </c>
      <c r="T26" s="145">
        <f>ROUND(E26*S26,2)</f>
        <v>73.459999999999994</v>
      </c>
      <c r="U26" s="145"/>
      <c r="V26" s="145" t="s">
        <v>409</v>
      </c>
      <c r="W26" s="138"/>
      <c r="X26" s="138"/>
      <c r="Y26" s="138"/>
      <c r="Z26" s="138"/>
      <c r="AA26" s="138"/>
      <c r="AB26" s="138"/>
      <c r="AC26" s="138"/>
      <c r="AD26" s="138"/>
      <c r="AE26" s="138" t="s">
        <v>410</v>
      </c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</row>
    <row r="27" spans="1:58" outlineLevel="1" x14ac:dyDescent="0.25">
      <c r="A27" s="143"/>
      <c r="B27" s="144"/>
      <c r="C27" s="258" t="s">
        <v>411</v>
      </c>
      <c r="D27" s="259"/>
      <c r="E27" s="259"/>
      <c r="F27" s="259"/>
      <c r="G27" s="259"/>
      <c r="H27" s="145"/>
      <c r="I27" s="145"/>
      <c r="J27" s="145"/>
      <c r="K27" s="145"/>
      <c r="L27" s="184"/>
      <c r="M27" s="191"/>
      <c r="N27" s="145"/>
      <c r="O27" s="145"/>
      <c r="P27" s="145"/>
      <c r="Q27" s="145"/>
      <c r="R27" s="145"/>
      <c r="S27" s="145"/>
      <c r="T27" s="145"/>
      <c r="U27" s="145"/>
      <c r="V27" s="145"/>
      <c r="W27" s="138"/>
      <c r="X27" s="138"/>
      <c r="Y27" s="138"/>
      <c r="Z27" s="138"/>
      <c r="AA27" s="138"/>
      <c r="AB27" s="138"/>
      <c r="AC27" s="138"/>
      <c r="AD27" s="138"/>
      <c r="AE27" s="138" t="s">
        <v>274</v>
      </c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</row>
    <row r="28" spans="1:58" outlineLevel="1" x14ac:dyDescent="0.25">
      <c r="A28" s="143"/>
      <c r="B28" s="144"/>
      <c r="C28" s="252"/>
      <c r="D28" s="253"/>
      <c r="E28" s="253"/>
      <c r="F28" s="253"/>
      <c r="G28" s="253"/>
      <c r="H28" s="145"/>
      <c r="I28" s="145"/>
      <c r="J28" s="145"/>
      <c r="K28" s="145"/>
      <c r="L28" s="184"/>
      <c r="M28" s="191"/>
      <c r="N28" s="145"/>
      <c r="O28" s="145"/>
      <c r="P28" s="145"/>
      <c r="Q28" s="145"/>
      <c r="R28" s="145"/>
      <c r="S28" s="145"/>
      <c r="T28" s="145"/>
      <c r="U28" s="145"/>
      <c r="V28" s="145"/>
      <c r="W28" s="138"/>
      <c r="X28" s="138"/>
      <c r="Y28" s="138"/>
      <c r="Z28" s="138"/>
      <c r="AA28" s="138"/>
      <c r="AB28" s="138"/>
      <c r="AC28" s="138"/>
      <c r="AD28" s="138"/>
      <c r="AE28" s="138" t="s">
        <v>162</v>
      </c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</row>
    <row r="29" spans="1:58" outlineLevel="1" x14ac:dyDescent="0.25">
      <c r="A29" s="153">
        <v>6</v>
      </c>
      <c r="B29" s="154" t="s">
        <v>412</v>
      </c>
      <c r="C29" s="161" t="s">
        <v>413</v>
      </c>
      <c r="D29" s="155" t="s">
        <v>181</v>
      </c>
      <c r="E29" s="179">
        <v>2098.7959999999998</v>
      </c>
      <c r="F29" s="183"/>
      <c r="G29" s="190">
        <f>ROUND(E29*F29,2)</f>
        <v>0</v>
      </c>
      <c r="H29" s="156"/>
      <c r="I29" s="157">
        <f>ROUND(E29*H29,2)</f>
        <v>0</v>
      </c>
      <c r="J29" s="156"/>
      <c r="K29" s="157">
        <f>ROUND(E29*J29,2)</f>
        <v>0</v>
      </c>
      <c r="L29" s="179">
        <v>21</v>
      </c>
      <c r="M29" s="190">
        <f>G29*(1+L29/100)</f>
        <v>0</v>
      </c>
      <c r="N29" s="157">
        <v>0</v>
      </c>
      <c r="O29" s="157">
        <f>ROUND(E29*N29,2)</f>
        <v>0</v>
      </c>
      <c r="P29" s="157">
        <v>0</v>
      </c>
      <c r="Q29" s="157">
        <f>ROUND(E29*P29,2)</f>
        <v>0</v>
      </c>
      <c r="R29" s="158" t="s">
        <v>159</v>
      </c>
      <c r="S29" s="145">
        <v>0</v>
      </c>
      <c r="T29" s="145">
        <f>ROUND(E29*S29,2)</f>
        <v>0</v>
      </c>
      <c r="U29" s="145"/>
      <c r="V29" s="145" t="s">
        <v>409</v>
      </c>
      <c r="W29" s="138"/>
      <c r="X29" s="138"/>
      <c r="Y29" s="138"/>
      <c r="Z29" s="138"/>
      <c r="AA29" s="138"/>
      <c r="AB29" s="138"/>
      <c r="AC29" s="138"/>
      <c r="AD29" s="138"/>
      <c r="AE29" s="138" t="s">
        <v>410</v>
      </c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</row>
    <row r="30" spans="1:58" outlineLevel="1" x14ac:dyDescent="0.25">
      <c r="A30" s="143"/>
      <c r="B30" s="144"/>
      <c r="C30" s="254"/>
      <c r="D30" s="255"/>
      <c r="E30" s="255"/>
      <c r="F30" s="255"/>
      <c r="G30" s="255"/>
      <c r="H30" s="145"/>
      <c r="I30" s="145"/>
      <c r="J30" s="145"/>
      <c r="K30" s="145"/>
      <c r="L30" s="184"/>
      <c r="M30" s="191"/>
      <c r="N30" s="145"/>
      <c r="O30" s="145"/>
      <c r="P30" s="145"/>
      <c r="Q30" s="145"/>
      <c r="R30" s="145"/>
      <c r="S30" s="145"/>
      <c r="T30" s="145"/>
      <c r="U30" s="145"/>
      <c r="V30" s="145"/>
      <c r="W30" s="138"/>
      <c r="X30" s="138"/>
      <c r="Y30" s="138"/>
      <c r="Z30" s="138"/>
      <c r="AA30" s="138"/>
      <c r="AB30" s="138"/>
      <c r="AC30" s="138"/>
      <c r="AD30" s="138"/>
      <c r="AE30" s="138" t="s">
        <v>162</v>
      </c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</row>
    <row r="31" spans="1:58" outlineLevel="1" x14ac:dyDescent="0.25">
      <c r="A31" s="153">
        <v>7</v>
      </c>
      <c r="B31" s="154" t="s">
        <v>414</v>
      </c>
      <c r="C31" s="161" t="s">
        <v>415</v>
      </c>
      <c r="D31" s="155" t="s">
        <v>181</v>
      </c>
      <c r="E31" s="179">
        <v>149.91399999999999</v>
      </c>
      <c r="F31" s="183"/>
      <c r="G31" s="190">
        <f>ROUND(E31*F31,2)</f>
        <v>0</v>
      </c>
      <c r="H31" s="156"/>
      <c r="I31" s="157">
        <f>ROUND(E31*H31,2)</f>
        <v>0</v>
      </c>
      <c r="J31" s="156"/>
      <c r="K31" s="157">
        <f>ROUND(E31*J31,2)</f>
        <v>0</v>
      </c>
      <c r="L31" s="179">
        <v>21</v>
      </c>
      <c r="M31" s="190">
        <f>G31*(1+L31/100)</f>
        <v>0</v>
      </c>
      <c r="N31" s="157">
        <v>0</v>
      </c>
      <c r="O31" s="157">
        <f>ROUND(E31*N31,2)</f>
        <v>0</v>
      </c>
      <c r="P31" s="157">
        <v>0</v>
      </c>
      <c r="Q31" s="157">
        <f>ROUND(E31*P31,2)</f>
        <v>0</v>
      </c>
      <c r="R31" s="158" t="s">
        <v>159</v>
      </c>
      <c r="S31" s="145">
        <v>0.94199999999999995</v>
      </c>
      <c r="T31" s="145">
        <f>ROUND(E31*S31,2)</f>
        <v>141.22</v>
      </c>
      <c r="U31" s="145"/>
      <c r="V31" s="145" t="s">
        <v>409</v>
      </c>
      <c r="W31" s="138"/>
      <c r="X31" s="138"/>
      <c r="Y31" s="138"/>
      <c r="Z31" s="138"/>
      <c r="AA31" s="138"/>
      <c r="AB31" s="138"/>
      <c r="AC31" s="138"/>
      <c r="AD31" s="138"/>
      <c r="AE31" s="138" t="s">
        <v>410</v>
      </c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</row>
    <row r="32" spans="1:58" outlineLevel="1" x14ac:dyDescent="0.25">
      <c r="A32" s="143"/>
      <c r="B32" s="144"/>
      <c r="C32" s="254"/>
      <c r="D32" s="255"/>
      <c r="E32" s="255"/>
      <c r="F32" s="255"/>
      <c r="G32" s="255"/>
      <c r="H32" s="145"/>
      <c r="I32" s="145"/>
      <c r="J32" s="145"/>
      <c r="K32" s="145"/>
      <c r="L32" s="184"/>
      <c r="M32" s="191"/>
      <c r="N32" s="145"/>
      <c r="O32" s="145"/>
      <c r="P32" s="145"/>
      <c r="Q32" s="145"/>
      <c r="R32" s="145"/>
      <c r="S32" s="145"/>
      <c r="T32" s="145"/>
      <c r="U32" s="145"/>
      <c r="V32" s="145"/>
      <c r="W32" s="138"/>
      <c r="X32" s="138"/>
      <c r="Y32" s="138"/>
      <c r="Z32" s="138"/>
      <c r="AA32" s="138"/>
      <c r="AB32" s="138"/>
      <c r="AC32" s="138"/>
      <c r="AD32" s="138"/>
      <c r="AE32" s="138" t="s">
        <v>162</v>
      </c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</row>
    <row r="33" spans="1:31" x14ac:dyDescent="0.25">
      <c r="A33" s="3"/>
      <c r="B33" s="4"/>
      <c r="C33" s="163"/>
      <c r="D33" s="6"/>
      <c r="E33" s="177"/>
      <c r="F33" s="177"/>
      <c r="G33" s="188"/>
      <c r="H33" s="3"/>
      <c r="I33" s="3"/>
      <c r="J33" s="3"/>
      <c r="K33" s="3"/>
      <c r="L33" s="177"/>
      <c r="M33" s="188"/>
      <c r="N33" s="3"/>
      <c r="O33" s="3"/>
      <c r="P33" s="3"/>
      <c r="Q33" s="3"/>
      <c r="R33" s="3"/>
      <c r="S33" s="3"/>
      <c r="T33" s="3"/>
      <c r="U33" s="3"/>
      <c r="V33" s="3"/>
      <c r="AC33">
        <v>15</v>
      </c>
      <c r="AD33">
        <v>21</v>
      </c>
      <c r="AE33" t="s">
        <v>143</v>
      </c>
    </row>
    <row r="34" spans="1:31" x14ac:dyDescent="0.25">
      <c r="A34" s="140"/>
      <c r="B34" s="141" t="s">
        <v>29</v>
      </c>
      <c r="C34" s="164"/>
      <c r="D34" s="142"/>
      <c r="E34" s="181"/>
      <c r="F34" s="181"/>
      <c r="G34" s="192">
        <f>G8+G11+G20+G25</f>
        <v>0</v>
      </c>
      <c r="H34" s="3"/>
      <c r="I34" s="3"/>
      <c r="J34" s="3"/>
      <c r="K34" s="3"/>
      <c r="L34" s="177"/>
      <c r="M34" s="188"/>
      <c r="N34" s="3"/>
      <c r="O34" s="3"/>
      <c r="P34" s="3"/>
      <c r="Q34" s="3"/>
      <c r="R34" s="3"/>
      <c r="S34" s="3"/>
      <c r="T34" s="3"/>
      <c r="U34" s="3"/>
      <c r="V34" s="3"/>
      <c r="AC34">
        <f>SUMIF(L7:L32,AC33,G7:G32)</f>
        <v>0</v>
      </c>
      <c r="AD34">
        <f>SUMIF(L7:L32,AD33,G7:G32)</f>
        <v>0</v>
      </c>
      <c r="AE34" t="s">
        <v>319</v>
      </c>
    </row>
    <row r="35" spans="1:31" x14ac:dyDescent="0.25">
      <c r="C35" s="165"/>
      <c r="D35" s="10"/>
      <c r="AE35" t="s">
        <v>321</v>
      </c>
    </row>
    <row r="36" spans="1:31" x14ac:dyDescent="0.25">
      <c r="D36" s="10"/>
    </row>
    <row r="37" spans="1:31" x14ac:dyDescent="0.25">
      <c r="D37" s="10"/>
    </row>
    <row r="38" spans="1:31" x14ac:dyDescent="0.25">
      <c r="D38" s="10"/>
    </row>
    <row r="39" spans="1:31" x14ac:dyDescent="0.25">
      <c r="D39" s="10"/>
    </row>
    <row r="40" spans="1:31" x14ac:dyDescent="0.25">
      <c r="D40" s="10"/>
    </row>
    <row r="41" spans="1:31" x14ac:dyDescent="0.25">
      <c r="D41" s="10"/>
    </row>
    <row r="42" spans="1:31" x14ac:dyDescent="0.25">
      <c r="D42" s="10"/>
    </row>
    <row r="43" spans="1:31" x14ac:dyDescent="0.25">
      <c r="D43" s="10"/>
    </row>
    <row r="44" spans="1:31" x14ac:dyDescent="0.25">
      <c r="D44" s="10"/>
    </row>
    <row r="45" spans="1:31" x14ac:dyDescent="0.25">
      <c r="D45" s="10"/>
    </row>
    <row r="46" spans="1:31" x14ac:dyDescent="0.25">
      <c r="D46" s="10"/>
    </row>
    <row r="47" spans="1:31" x14ac:dyDescent="0.25">
      <c r="D47" s="10"/>
    </row>
    <row r="48" spans="1:31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apyxrKhClZveafDa93m5J1hto5rJA8zXfLi+OkDQWrUmwXDDEiSS0Cnl0eFzsJVzoGx7zFJrZ1/LMatSGYebFg==" saltValue="9KKPwJGaQJMFIkCaI96C6w==" spinCount="100000" sheet="1"/>
  <protectedRanges>
    <protectedRange sqref="F1:F1048576" name="Oblast1"/>
  </protectedRanges>
  <mergeCells count="15">
    <mergeCell ref="C13:G13"/>
    <mergeCell ref="A1:G1"/>
    <mergeCell ref="C2:G2"/>
    <mergeCell ref="C3:G3"/>
    <mergeCell ref="C4:G4"/>
    <mergeCell ref="C10:G10"/>
    <mergeCell ref="C28:G28"/>
    <mergeCell ref="C30:G30"/>
    <mergeCell ref="C32:G32"/>
    <mergeCell ref="C14:G14"/>
    <mergeCell ref="C16:G16"/>
    <mergeCell ref="C19:G19"/>
    <mergeCell ref="C22:G22"/>
    <mergeCell ref="C24:G24"/>
    <mergeCell ref="C27:G27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26C2B-6F19-459F-A124-1B714511C4E2}">
  <sheetPr codeName="List7">
    <outlinePr summaryBelow="0"/>
  </sheetPr>
  <dimension ref="A1:BF5000"/>
  <sheetViews>
    <sheetView workbookViewId="0">
      <pane ySplit="7" topLeftCell="A8" activePane="bottomLeft" state="frozen"/>
      <selection activeCell="C24" sqref="C24:G24"/>
      <selection pane="bottomLeft" activeCell="E29" sqref="E29"/>
    </sheetView>
  </sheetViews>
  <sheetFormatPr defaultRowHeight="13.2" outlineLevelRow="1" x14ac:dyDescent="0.25"/>
  <cols>
    <col min="1" max="1" width="3.44140625" customWidth="1"/>
    <col min="2" max="2" width="12.6640625" style="115" customWidth="1"/>
    <col min="3" max="3" width="63.33203125" style="115" customWidth="1"/>
    <col min="4" max="4" width="4.88671875" customWidth="1"/>
    <col min="5" max="5" width="10.6640625" style="175" customWidth="1"/>
    <col min="6" max="6" width="9.88671875" style="175" customWidth="1"/>
    <col min="7" max="7" width="12.5546875" style="186" customWidth="1"/>
    <col min="8" max="11" width="0" hidden="1" customWidth="1"/>
    <col min="12" max="12" width="8.88671875" style="175"/>
    <col min="13" max="13" width="12.5546875" style="186" customWidth="1"/>
    <col min="14" max="22" width="0" hidden="1" customWidth="1"/>
    <col min="27" max="27" width="0" hidden="1" customWidth="1"/>
    <col min="29" max="39" width="0" hidden="1" customWidth="1"/>
    <col min="51" max="51" width="98.6640625" customWidth="1"/>
  </cols>
  <sheetData>
    <row r="1" spans="1:58" ht="15.75" customHeight="1" x14ac:dyDescent="0.3">
      <c r="A1" s="262" t="s">
        <v>130</v>
      </c>
      <c r="B1" s="262"/>
      <c r="C1" s="262"/>
      <c r="D1" s="262"/>
      <c r="E1" s="262"/>
      <c r="F1" s="262"/>
      <c r="G1" s="262"/>
      <c r="AE1" t="s">
        <v>131</v>
      </c>
    </row>
    <row r="2" spans="1:58" ht="25.05" customHeight="1" x14ac:dyDescent="0.25">
      <c r="A2" s="131" t="s">
        <v>7</v>
      </c>
      <c r="B2" s="49" t="s">
        <v>43</v>
      </c>
      <c r="C2" s="263" t="s">
        <v>44</v>
      </c>
      <c r="D2" s="264"/>
      <c r="E2" s="264"/>
      <c r="F2" s="264"/>
      <c r="G2" s="265"/>
      <c r="AE2" t="s">
        <v>132</v>
      </c>
    </row>
    <row r="3" spans="1:58" ht="25.05" customHeight="1" x14ac:dyDescent="0.25">
      <c r="A3" s="131" t="s">
        <v>8</v>
      </c>
      <c r="B3" s="49" t="s">
        <v>54</v>
      </c>
      <c r="C3" s="263" t="s">
        <v>55</v>
      </c>
      <c r="D3" s="264"/>
      <c r="E3" s="264"/>
      <c r="F3" s="264"/>
      <c r="G3" s="265"/>
      <c r="AA3" s="115" t="s">
        <v>132</v>
      </c>
      <c r="AE3" t="s">
        <v>133</v>
      </c>
    </row>
    <row r="4" spans="1:58" ht="25.05" customHeight="1" x14ac:dyDescent="0.25">
      <c r="A4" s="132" t="s">
        <v>9</v>
      </c>
      <c r="B4" s="133" t="s">
        <v>58</v>
      </c>
      <c r="C4" s="266" t="s">
        <v>59</v>
      </c>
      <c r="D4" s="267"/>
      <c r="E4" s="267"/>
      <c r="F4" s="267"/>
      <c r="G4" s="268"/>
      <c r="AE4" t="s">
        <v>134</v>
      </c>
    </row>
    <row r="5" spans="1:58" x14ac:dyDescent="0.25">
      <c r="D5" s="10"/>
    </row>
    <row r="6" spans="1:58" ht="39.6" x14ac:dyDescent="0.25">
      <c r="A6" s="134" t="s">
        <v>135</v>
      </c>
      <c r="B6" s="136" t="s">
        <v>136</v>
      </c>
      <c r="C6" s="136" t="s">
        <v>137</v>
      </c>
      <c r="D6" s="135" t="s">
        <v>138</v>
      </c>
      <c r="E6" s="176" t="s">
        <v>139</v>
      </c>
      <c r="F6" s="182" t="s">
        <v>140</v>
      </c>
      <c r="G6" s="187" t="s">
        <v>29</v>
      </c>
      <c r="H6" s="137" t="s">
        <v>30</v>
      </c>
      <c r="I6" s="137" t="s">
        <v>141</v>
      </c>
      <c r="J6" s="137" t="s">
        <v>31</v>
      </c>
      <c r="K6" s="137" t="s">
        <v>142</v>
      </c>
      <c r="L6" s="185" t="s">
        <v>143</v>
      </c>
      <c r="M6" s="193" t="s">
        <v>144</v>
      </c>
      <c r="N6" s="137" t="s">
        <v>145</v>
      </c>
      <c r="O6" s="137" t="s">
        <v>146</v>
      </c>
      <c r="P6" s="137" t="s">
        <v>147</v>
      </c>
      <c r="Q6" s="137" t="s">
        <v>148</v>
      </c>
      <c r="R6" s="137" t="s">
        <v>149</v>
      </c>
      <c r="S6" s="137" t="s">
        <v>150</v>
      </c>
      <c r="T6" s="137" t="s">
        <v>151</v>
      </c>
      <c r="U6" s="137" t="s">
        <v>152</v>
      </c>
      <c r="V6" s="137" t="s">
        <v>153</v>
      </c>
    </row>
    <row r="7" spans="1:58" hidden="1" x14ac:dyDescent="0.25">
      <c r="A7" s="3"/>
      <c r="B7" s="4"/>
      <c r="C7" s="4"/>
      <c r="D7" s="6"/>
      <c r="E7" s="177"/>
      <c r="F7" s="177"/>
      <c r="G7" s="188"/>
      <c r="H7" s="139"/>
      <c r="I7" s="139"/>
      <c r="J7" s="139"/>
      <c r="K7" s="139"/>
      <c r="L7" s="177"/>
      <c r="M7" s="188"/>
      <c r="N7" s="139"/>
      <c r="O7" s="139"/>
      <c r="P7" s="139"/>
      <c r="Q7" s="139"/>
      <c r="R7" s="139"/>
      <c r="S7" s="139"/>
      <c r="T7" s="139"/>
      <c r="U7" s="139"/>
      <c r="V7" s="139"/>
    </row>
    <row r="8" spans="1:58" x14ac:dyDescent="0.25">
      <c r="A8" s="148" t="s">
        <v>154</v>
      </c>
      <c r="B8" s="149" t="s">
        <v>70</v>
      </c>
      <c r="C8" s="160" t="s">
        <v>71</v>
      </c>
      <c r="D8" s="150"/>
      <c r="E8" s="178"/>
      <c r="F8" s="178"/>
      <c r="G8" s="189">
        <f>SUMIF(AE9:AE22,"&lt;&gt;NOR",G9:G22)</f>
        <v>0</v>
      </c>
      <c r="H8" s="151"/>
      <c r="I8" s="151">
        <f>SUM(I9:I22)</f>
        <v>0</v>
      </c>
      <c r="J8" s="151"/>
      <c r="K8" s="151">
        <f>SUM(K9:K22)</f>
        <v>0</v>
      </c>
      <c r="L8" s="178"/>
      <c r="M8" s="189">
        <f>SUM(M9:M22)</f>
        <v>0</v>
      </c>
      <c r="N8" s="151"/>
      <c r="O8" s="151">
        <f>SUM(O9:O22)</f>
        <v>0.03</v>
      </c>
      <c r="P8" s="151"/>
      <c r="Q8" s="151">
        <f>SUM(Q9:Q22)</f>
        <v>0</v>
      </c>
      <c r="R8" s="152"/>
      <c r="S8" s="147"/>
      <c r="T8" s="147">
        <f>SUM(T9:T22)</f>
        <v>0</v>
      </c>
      <c r="U8" s="147"/>
      <c r="V8" s="147"/>
      <c r="AE8" t="s">
        <v>155</v>
      </c>
    </row>
    <row r="9" spans="1:58" outlineLevel="1" x14ac:dyDescent="0.25">
      <c r="A9" s="153">
        <v>1</v>
      </c>
      <c r="B9" s="154" t="s">
        <v>416</v>
      </c>
      <c r="C9" s="161" t="s">
        <v>417</v>
      </c>
      <c r="D9" s="155" t="s">
        <v>174</v>
      </c>
      <c r="E9" s="179">
        <v>9</v>
      </c>
      <c r="F9" s="183"/>
      <c r="G9" s="190">
        <f>ROUND(E9*F9,2)</f>
        <v>0</v>
      </c>
      <c r="H9" s="156"/>
      <c r="I9" s="157">
        <f>ROUND(E9*H9,2)</f>
        <v>0</v>
      </c>
      <c r="J9" s="156"/>
      <c r="K9" s="157">
        <f>ROUND(E9*J9,2)</f>
        <v>0</v>
      </c>
      <c r="L9" s="179">
        <v>21</v>
      </c>
      <c r="M9" s="190">
        <f>G9*(1+L9/100)</f>
        <v>0</v>
      </c>
      <c r="N9" s="157">
        <v>0</v>
      </c>
      <c r="O9" s="157">
        <f>ROUND(E9*N9,2)</f>
        <v>0</v>
      </c>
      <c r="P9" s="157">
        <v>0</v>
      </c>
      <c r="Q9" s="157">
        <f>ROUND(E9*P9,2)</f>
        <v>0</v>
      </c>
      <c r="R9" s="158" t="s">
        <v>251</v>
      </c>
      <c r="S9" s="145">
        <v>0</v>
      </c>
      <c r="T9" s="145">
        <f>ROUND(E9*S9,2)</f>
        <v>0</v>
      </c>
      <c r="U9" s="145"/>
      <c r="V9" s="145" t="s">
        <v>165</v>
      </c>
      <c r="W9" s="138"/>
      <c r="X9" s="138"/>
      <c r="Y9" s="138"/>
      <c r="Z9" s="138"/>
      <c r="AA9" s="138"/>
      <c r="AB9" s="138"/>
      <c r="AC9" s="138"/>
      <c r="AD9" s="138"/>
      <c r="AE9" s="138" t="s">
        <v>166</v>
      </c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</row>
    <row r="10" spans="1:58" ht="41.4" outlineLevel="1" x14ac:dyDescent="0.25">
      <c r="A10" s="143"/>
      <c r="B10" s="144"/>
      <c r="C10" s="250" t="s">
        <v>418</v>
      </c>
      <c r="D10" s="251"/>
      <c r="E10" s="251"/>
      <c r="F10" s="251"/>
      <c r="G10" s="251"/>
      <c r="H10" s="145"/>
      <c r="I10" s="145"/>
      <c r="J10" s="145"/>
      <c r="K10" s="145"/>
      <c r="L10" s="184"/>
      <c r="M10" s="191"/>
      <c r="N10" s="145"/>
      <c r="O10" s="145"/>
      <c r="P10" s="145"/>
      <c r="Q10" s="145"/>
      <c r="R10" s="145"/>
      <c r="S10" s="145"/>
      <c r="T10" s="145"/>
      <c r="U10" s="145"/>
      <c r="V10" s="145"/>
      <c r="W10" s="138"/>
      <c r="X10" s="138"/>
      <c r="Y10" s="138"/>
      <c r="Z10" s="138"/>
      <c r="AA10" s="138"/>
      <c r="AB10" s="138"/>
      <c r="AC10" s="138"/>
      <c r="AD10" s="138"/>
      <c r="AE10" s="138" t="s">
        <v>168</v>
      </c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59" t="str">
        <f>C10</f>
        <v>Sejmutí ornice nebo lesní půdy s vodorovným přemístěním na hromady v místě upotřebení nebo na dočasné či trvalé skládky se složením. Úprava pláně v násypech vyrovnáním výškových rozdílů. Úprava pozemku s rozpojením a přehrnutím včetně urovnání. Plošná úprava terénu s urovnáním povrchu, bez doplnění ornice, v hornině 1 až 4. Rozprostření a urovnání ornice v rovině s případným nutným přemístěním hromad nebo dočasných skládek na místo potřeby ze vzdálenosti do 30 m, v rovině nebo ve svahu do 1 : 5.</v>
      </c>
      <c r="AZ10" s="138"/>
      <c r="BA10" s="138"/>
      <c r="BB10" s="138"/>
      <c r="BC10" s="138"/>
      <c r="BD10" s="138"/>
      <c r="BE10" s="138"/>
      <c r="BF10" s="138"/>
    </row>
    <row r="11" spans="1:58" outlineLevel="1" x14ac:dyDescent="0.25">
      <c r="A11" s="143"/>
      <c r="B11" s="144"/>
      <c r="C11" s="252"/>
      <c r="D11" s="253"/>
      <c r="E11" s="253"/>
      <c r="F11" s="253"/>
      <c r="G11" s="253"/>
      <c r="H11" s="145"/>
      <c r="I11" s="145"/>
      <c r="J11" s="145"/>
      <c r="K11" s="145"/>
      <c r="L11" s="184"/>
      <c r="M11" s="191"/>
      <c r="N11" s="145"/>
      <c r="O11" s="145"/>
      <c r="P11" s="145"/>
      <c r="Q11" s="145"/>
      <c r="R11" s="145"/>
      <c r="S11" s="145"/>
      <c r="T11" s="145"/>
      <c r="U11" s="145"/>
      <c r="V11" s="145"/>
      <c r="W11" s="138"/>
      <c r="X11" s="138"/>
      <c r="Y11" s="138"/>
      <c r="Z11" s="138"/>
      <c r="AA11" s="138"/>
      <c r="AB11" s="138"/>
      <c r="AC11" s="138"/>
      <c r="AD11" s="138"/>
      <c r="AE11" s="138" t="s">
        <v>162</v>
      </c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</row>
    <row r="12" spans="1:58" outlineLevel="1" x14ac:dyDescent="0.25">
      <c r="A12" s="153">
        <v>2</v>
      </c>
      <c r="B12" s="154" t="s">
        <v>419</v>
      </c>
      <c r="C12" s="161" t="s">
        <v>420</v>
      </c>
      <c r="D12" s="155" t="s">
        <v>174</v>
      </c>
      <c r="E12" s="179">
        <v>9</v>
      </c>
      <c r="F12" s="183"/>
      <c r="G12" s="190">
        <f>ROUND(E12*F12,2)</f>
        <v>0</v>
      </c>
      <c r="H12" s="156"/>
      <c r="I12" s="157">
        <f>ROUND(E12*H12,2)</f>
        <v>0</v>
      </c>
      <c r="J12" s="156"/>
      <c r="K12" s="157">
        <f>ROUND(E12*J12,2)</f>
        <v>0</v>
      </c>
      <c r="L12" s="179">
        <v>21</v>
      </c>
      <c r="M12" s="190">
        <f>G12*(1+L12/100)</f>
        <v>0</v>
      </c>
      <c r="N12" s="157">
        <v>2.0000000000000001E-4</v>
      </c>
      <c r="O12" s="157">
        <f>ROUND(E12*N12,2)</f>
        <v>0</v>
      </c>
      <c r="P12" s="157">
        <v>0</v>
      </c>
      <c r="Q12" s="157">
        <f>ROUND(E12*P12,2)</f>
        <v>0</v>
      </c>
      <c r="R12" s="158" t="s">
        <v>159</v>
      </c>
      <c r="S12" s="145">
        <v>0</v>
      </c>
      <c r="T12" s="145">
        <f>ROUND(E12*S12,2)</f>
        <v>0</v>
      </c>
      <c r="U12" s="145"/>
      <c r="V12" s="145" t="s">
        <v>165</v>
      </c>
      <c r="W12" s="138"/>
      <c r="X12" s="138"/>
      <c r="Y12" s="138"/>
      <c r="Z12" s="138"/>
      <c r="AA12" s="138"/>
      <c r="AB12" s="138"/>
      <c r="AC12" s="138"/>
      <c r="AD12" s="138"/>
      <c r="AE12" s="138" t="s">
        <v>166</v>
      </c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</row>
    <row r="13" spans="1:58" outlineLevel="1" x14ac:dyDescent="0.25">
      <c r="A13" s="143"/>
      <c r="B13" s="144"/>
      <c r="C13" s="258" t="s">
        <v>421</v>
      </c>
      <c r="D13" s="259"/>
      <c r="E13" s="259"/>
      <c r="F13" s="259"/>
      <c r="G13" s="259"/>
      <c r="H13" s="145"/>
      <c r="I13" s="145"/>
      <c r="J13" s="145"/>
      <c r="K13" s="145"/>
      <c r="L13" s="184"/>
      <c r="M13" s="191"/>
      <c r="N13" s="145"/>
      <c r="O13" s="145"/>
      <c r="P13" s="145"/>
      <c r="Q13" s="145"/>
      <c r="R13" s="145"/>
      <c r="S13" s="145"/>
      <c r="T13" s="145"/>
      <c r="U13" s="145"/>
      <c r="V13" s="145"/>
      <c r="W13" s="138"/>
      <c r="X13" s="138"/>
      <c r="Y13" s="138"/>
      <c r="Z13" s="138"/>
      <c r="AA13" s="138"/>
      <c r="AB13" s="138"/>
      <c r="AC13" s="138"/>
      <c r="AD13" s="138"/>
      <c r="AE13" s="138" t="s">
        <v>274</v>
      </c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</row>
    <row r="14" spans="1:58" outlineLevel="1" x14ac:dyDescent="0.25">
      <c r="A14" s="143"/>
      <c r="B14" s="144"/>
      <c r="C14" s="252"/>
      <c r="D14" s="253"/>
      <c r="E14" s="253"/>
      <c r="F14" s="253"/>
      <c r="G14" s="253"/>
      <c r="H14" s="145"/>
      <c r="I14" s="145"/>
      <c r="J14" s="145"/>
      <c r="K14" s="145"/>
      <c r="L14" s="184"/>
      <c r="M14" s="191"/>
      <c r="N14" s="145"/>
      <c r="O14" s="145"/>
      <c r="P14" s="145"/>
      <c r="Q14" s="145"/>
      <c r="R14" s="145"/>
      <c r="S14" s="145"/>
      <c r="T14" s="145"/>
      <c r="U14" s="145"/>
      <c r="V14" s="145"/>
      <c r="W14" s="138"/>
      <c r="X14" s="138"/>
      <c r="Y14" s="138"/>
      <c r="Z14" s="138"/>
      <c r="AA14" s="138"/>
      <c r="AB14" s="138"/>
      <c r="AC14" s="138"/>
      <c r="AD14" s="138"/>
      <c r="AE14" s="138" t="s">
        <v>162</v>
      </c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</row>
    <row r="15" spans="1:58" ht="20.399999999999999" outlineLevel="1" x14ac:dyDescent="0.25">
      <c r="A15" s="153">
        <v>3</v>
      </c>
      <c r="B15" s="154" t="s">
        <v>422</v>
      </c>
      <c r="C15" s="161" t="s">
        <v>423</v>
      </c>
      <c r="D15" s="155" t="s">
        <v>221</v>
      </c>
      <c r="E15" s="179">
        <v>30</v>
      </c>
      <c r="F15" s="183"/>
      <c r="G15" s="190">
        <f>ROUND(E15*F15,2)</f>
        <v>0</v>
      </c>
      <c r="H15" s="156"/>
      <c r="I15" s="157">
        <f>ROUND(E15*H15,2)</f>
        <v>0</v>
      </c>
      <c r="J15" s="156"/>
      <c r="K15" s="157">
        <f>ROUND(E15*J15,2)</f>
        <v>0</v>
      </c>
      <c r="L15" s="179">
        <v>21</v>
      </c>
      <c r="M15" s="190">
        <f>G15*(1+L15/100)</f>
        <v>0</v>
      </c>
      <c r="N15" s="157">
        <v>0</v>
      </c>
      <c r="O15" s="157">
        <f>ROUND(E15*N15,2)</f>
        <v>0</v>
      </c>
      <c r="P15" s="157">
        <v>0</v>
      </c>
      <c r="Q15" s="157">
        <f>ROUND(E15*P15,2)</f>
        <v>0</v>
      </c>
      <c r="R15" s="158" t="s">
        <v>159</v>
      </c>
      <c r="S15" s="145">
        <v>0</v>
      </c>
      <c r="T15" s="145">
        <f>ROUND(E15*S15,2)</f>
        <v>0</v>
      </c>
      <c r="U15" s="145"/>
      <c r="V15" s="145" t="s">
        <v>165</v>
      </c>
      <c r="W15" s="138"/>
      <c r="X15" s="138"/>
      <c r="Y15" s="138"/>
      <c r="Z15" s="138"/>
      <c r="AA15" s="138"/>
      <c r="AB15" s="138"/>
      <c r="AC15" s="138"/>
      <c r="AD15" s="138"/>
      <c r="AE15" s="138" t="s">
        <v>166</v>
      </c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</row>
    <row r="16" spans="1:58" ht="21" outlineLevel="1" x14ac:dyDescent="0.25">
      <c r="A16" s="143"/>
      <c r="B16" s="144"/>
      <c r="C16" s="258" t="s">
        <v>424</v>
      </c>
      <c r="D16" s="259"/>
      <c r="E16" s="259"/>
      <c r="F16" s="259"/>
      <c r="G16" s="259"/>
      <c r="H16" s="145"/>
      <c r="I16" s="145"/>
      <c r="J16" s="145"/>
      <c r="K16" s="145"/>
      <c r="L16" s="184"/>
      <c r="M16" s="191"/>
      <c r="N16" s="145"/>
      <c r="O16" s="145"/>
      <c r="P16" s="145"/>
      <c r="Q16" s="145"/>
      <c r="R16" s="145"/>
      <c r="S16" s="145"/>
      <c r="T16" s="145"/>
      <c r="U16" s="145"/>
      <c r="V16" s="145"/>
      <c r="W16" s="138"/>
      <c r="X16" s="138"/>
      <c r="Y16" s="138"/>
      <c r="Z16" s="138"/>
      <c r="AA16" s="138"/>
      <c r="AB16" s="138"/>
      <c r="AC16" s="138"/>
      <c r="AD16" s="138"/>
      <c r="AE16" s="138" t="s">
        <v>274</v>
      </c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59" t="str">
        <f>C16</f>
        <v>Hloubení jamek pro vysazování rostlin v hornině 1 až 4 bez výměny půdy, s případným naložením přebytečných výkopků na dopravní prostředek, s odvozem na vzdálenost do 20 km a se složením. Výsadba keře bez balu do předem vyhloubené jamky se zalitím.</v>
      </c>
      <c r="AZ16" s="138"/>
      <c r="BA16" s="138"/>
      <c r="BB16" s="138"/>
      <c r="BC16" s="138"/>
      <c r="BD16" s="138"/>
      <c r="BE16" s="138"/>
      <c r="BF16" s="138"/>
    </row>
    <row r="17" spans="1:58" outlineLevel="1" x14ac:dyDescent="0.25">
      <c r="A17" s="143"/>
      <c r="B17" s="144"/>
      <c r="C17" s="260" t="s">
        <v>421</v>
      </c>
      <c r="D17" s="261"/>
      <c r="E17" s="261"/>
      <c r="F17" s="261"/>
      <c r="G17" s="261"/>
      <c r="H17" s="145"/>
      <c r="I17" s="145"/>
      <c r="J17" s="145"/>
      <c r="K17" s="145"/>
      <c r="L17" s="184"/>
      <c r="M17" s="191"/>
      <c r="N17" s="145"/>
      <c r="O17" s="145"/>
      <c r="P17" s="145"/>
      <c r="Q17" s="145"/>
      <c r="R17" s="145"/>
      <c r="S17" s="145"/>
      <c r="T17" s="145"/>
      <c r="U17" s="145"/>
      <c r="V17" s="145"/>
      <c r="W17" s="138"/>
      <c r="X17" s="138"/>
      <c r="Y17" s="138"/>
      <c r="Z17" s="138"/>
      <c r="AA17" s="138"/>
      <c r="AB17" s="138"/>
      <c r="AC17" s="138"/>
      <c r="AD17" s="138"/>
      <c r="AE17" s="138" t="s">
        <v>274</v>
      </c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</row>
    <row r="18" spans="1:58" outlineLevel="1" x14ac:dyDescent="0.25">
      <c r="A18" s="143"/>
      <c r="B18" s="144"/>
      <c r="C18" s="252"/>
      <c r="D18" s="253"/>
      <c r="E18" s="253"/>
      <c r="F18" s="253"/>
      <c r="G18" s="253"/>
      <c r="H18" s="145"/>
      <c r="I18" s="145"/>
      <c r="J18" s="145"/>
      <c r="K18" s="145"/>
      <c r="L18" s="184"/>
      <c r="M18" s="191"/>
      <c r="N18" s="145"/>
      <c r="O18" s="145"/>
      <c r="P18" s="145"/>
      <c r="Q18" s="145"/>
      <c r="R18" s="145"/>
      <c r="S18" s="145"/>
      <c r="T18" s="145"/>
      <c r="U18" s="145"/>
      <c r="V18" s="145"/>
      <c r="W18" s="138"/>
      <c r="X18" s="138"/>
      <c r="Y18" s="138"/>
      <c r="Z18" s="138"/>
      <c r="AA18" s="138"/>
      <c r="AB18" s="138"/>
      <c r="AC18" s="138"/>
      <c r="AD18" s="138"/>
      <c r="AE18" s="138" t="s">
        <v>162</v>
      </c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</row>
    <row r="19" spans="1:58" ht="20.399999999999999" outlineLevel="1" x14ac:dyDescent="0.25">
      <c r="A19" s="153">
        <v>4</v>
      </c>
      <c r="B19" s="154" t="s">
        <v>425</v>
      </c>
      <c r="C19" s="161" t="s">
        <v>426</v>
      </c>
      <c r="D19" s="155" t="s">
        <v>221</v>
      </c>
      <c r="E19" s="179">
        <v>6</v>
      </c>
      <c r="F19" s="183"/>
      <c r="G19" s="190">
        <f>ROUND(E19*F19,2)</f>
        <v>0</v>
      </c>
      <c r="H19" s="156"/>
      <c r="I19" s="157">
        <f>ROUND(E19*H19,2)</f>
        <v>0</v>
      </c>
      <c r="J19" s="156"/>
      <c r="K19" s="157">
        <f>ROUND(E19*J19,2)</f>
        <v>0</v>
      </c>
      <c r="L19" s="179">
        <v>21</v>
      </c>
      <c r="M19" s="190">
        <f>G19*(1+L19/100)</f>
        <v>0</v>
      </c>
      <c r="N19" s="157">
        <v>4.1700000000000001E-3</v>
      </c>
      <c r="O19" s="157">
        <f>ROUND(E19*N19,2)</f>
        <v>0.03</v>
      </c>
      <c r="P19" s="157">
        <v>0</v>
      </c>
      <c r="Q19" s="157">
        <f>ROUND(E19*P19,2)</f>
        <v>0</v>
      </c>
      <c r="R19" s="158" t="s">
        <v>159</v>
      </c>
      <c r="S19" s="145">
        <v>0</v>
      </c>
      <c r="T19" s="145">
        <f>ROUND(E19*S19,2)</f>
        <v>0</v>
      </c>
      <c r="U19" s="145"/>
      <c r="V19" s="145" t="s">
        <v>165</v>
      </c>
      <c r="W19" s="138"/>
      <c r="X19" s="138"/>
      <c r="Y19" s="138"/>
      <c r="Z19" s="138"/>
      <c r="AA19" s="138"/>
      <c r="AB19" s="138"/>
      <c r="AC19" s="138"/>
      <c r="AD19" s="138"/>
      <c r="AE19" s="138" t="s">
        <v>166</v>
      </c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</row>
    <row r="20" spans="1:58" ht="31.2" outlineLevel="1" x14ac:dyDescent="0.25">
      <c r="A20" s="143"/>
      <c r="B20" s="144"/>
      <c r="C20" s="258" t="s">
        <v>427</v>
      </c>
      <c r="D20" s="259"/>
      <c r="E20" s="259"/>
      <c r="F20" s="259"/>
      <c r="G20" s="259"/>
      <c r="H20" s="145"/>
      <c r="I20" s="145"/>
      <c r="J20" s="145"/>
      <c r="K20" s="145"/>
      <c r="L20" s="184"/>
      <c r="M20" s="191"/>
      <c r="N20" s="145"/>
      <c r="O20" s="145"/>
      <c r="P20" s="145"/>
      <c r="Q20" s="145"/>
      <c r="R20" s="145"/>
      <c r="S20" s="145"/>
      <c r="T20" s="145"/>
      <c r="U20" s="145"/>
      <c r="V20" s="145"/>
      <c r="W20" s="138"/>
      <c r="X20" s="138"/>
      <c r="Y20" s="138"/>
      <c r="Z20" s="138"/>
      <c r="AA20" s="138"/>
      <c r="AB20" s="138"/>
      <c r="AC20" s="138"/>
      <c r="AD20" s="138"/>
      <c r="AE20" s="138" t="s">
        <v>274</v>
      </c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59" t="str">
        <f>C20</f>
        <v>Hloubení jamek v hornině 1 až 4 bez výměny půdy, s případným naložením přebytečných výkopků na dopravní prostředek, s odvozem na vzdálenost do 20 km a se složením. Výsadba stromu bez balu se zalitím. Dovoz vody. Ukotvení dřeviny třemi a více kůly, s ochranou proti poškození v místě vzepření. Osazení kůlů k dřevině s uvázáním. Dodávka kůlu a motouzu.</v>
      </c>
      <c r="AZ20" s="138"/>
      <c r="BA20" s="138"/>
      <c r="BB20" s="138"/>
      <c r="BC20" s="138"/>
      <c r="BD20" s="138"/>
      <c r="BE20" s="138"/>
      <c r="BF20" s="138"/>
    </row>
    <row r="21" spans="1:58" outlineLevel="1" x14ac:dyDescent="0.25">
      <c r="A21" s="143"/>
      <c r="B21" s="144"/>
      <c r="C21" s="260" t="s">
        <v>421</v>
      </c>
      <c r="D21" s="261"/>
      <c r="E21" s="261"/>
      <c r="F21" s="261"/>
      <c r="G21" s="261"/>
      <c r="H21" s="145"/>
      <c r="I21" s="145"/>
      <c r="J21" s="145"/>
      <c r="K21" s="145"/>
      <c r="L21" s="184"/>
      <c r="M21" s="191"/>
      <c r="N21" s="145"/>
      <c r="O21" s="145"/>
      <c r="P21" s="145"/>
      <c r="Q21" s="145"/>
      <c r="R21" s="145"/>
      <c r="S21" s="145"/>
      <c r="T21" s="145"/>
      <c r="U21" s="145"/>
      <c r="V21" s="145"/>
      <c r="W21" s="138"/>
      <c r="X21" s="138"/>
      <c r="Y21" s="138"/>
      <c r="Z21" s="138"/>
      <c r="AA21" s="138"/>
      <c r="AB21" s="138"/>
      <c r="AC21" s="138"/>
      <c r="AD21" s="138"/>
      <c r="AE21" s="138" t="s">
        <v>274</v>
      </c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</row>
    <row r="22" spans="1:58" outlineLevel="1" x14ac:dyDescent="0.25">
      <c r="A22" s="143"/>
      <c r="B22" s="144"/>
      <c r="C22" s="252"/>
      <c r="D22" s="253"/>
      <c r="E22" s="253"/>
      <c r="F22" s="253"/>
      <c r="G22" s="253"/>
      <c r="H22" s="145"/>
      <c r="I22" s="145"/>
      <c r="J22" s="145"/>
      <c r="K22" s="145"/>
      <c r="L22" s="184"/>
      <c r="M22" s="191"/>
      <c r="N22" s="145"/>
      <c r="O22" s="145"/>
      <c r="P22" s="145"/>
      <c r="Q22" s="145"/>
      <c r="R22" s="145"/>
      <c r="S22" s="145"/>
      <c r="T22" s="145"/>
      <c r="U22" s="145"/>
      <c r="V22" s="145"/>
      <c r="W22" s="138"/>
      <c r="X22" s="138"/>
      <c r="Y22" s="138"/>
      <c r="Z22" s="138"/>
      <c r="AA22" s="138"/>
      <c r="AB22" s="138"/>
      <c r="AC22" s="138"/>
      <c r="AD22" s="138"/>
      <c r="AE22" s="138" t="s">
        <v>162</v>
      </c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</row>
    <row r="23" spans="1:58" x14ac:dyDescent="0.25">
      <c r="A23" s="3"/>
      <c r="B23" s="4"/>
      <c r="C23" s="163"/>
      <c r="D23" s="6"/>
      <c r="E23" s="177"/>
      <c r="F23" s="177"/>
      <c r="G23" s="188"/>
      <c r="H23" s="3"/>
      <c r="I23" s="3"/>
      <c r="J23" s="3"/>
      <c r="K23" s="3"/>
      <c r="L23" s="177"/>
      <c r="M23" s="188"/>
      <c r="N23" s="3"/>
      <c r="O23" s="3"/>
      <c r="P23" s="3"/>
      <c r="Q23" s="3"/>
      <c r="R23" s="3"/>
      <c r="S23" s="3"/>
      <c r="T23" s="3"/>
      <c r="U23" s="3"/>
      <c r="V23" s="3"/>
      <c r="AC23">
        <v>15</v>
      </c>
      <c r="AD23">
        <v>21</v>
      </c>
      <c r="AE23" t="s">
        <v>143</v>
      </c>
    </row>
    <row r="24" spans="1:58" x14ac:dyDescent="0.25">
      <c r="A24" s="140"/>
      <c r="B24" s="141" t="s">
        <v>29</v>
      </c>
      <c r="C24" s="164"/>
      <c r="D24" s="142"/>
      <c r="E24" s="181"/>
      <c r="F24" s="181"/>
      <c r="G24" s="192">
        <f>G8</f>
        <v>0</v>
      </c>
      <c r="H24" s="3"/>
      <c r="I24" s="3"/>
      <c r="J24" s="3"/>
      <c r="K24" s="3"/>
      <c r="L24" s="177"/>
      <c r="M24" s="188"/>
      <c r="N24" s="3"/>
      <c r="O24" s="3"/>
      <c r="P24" s="3"/>
      <c r="Q24" s="3"/>
      <c r="R24" s="3"/>
      <c r="S24" s="3"/>
      <c r="T24" s="3"/>
      <c r="U24" s="3"/>
      <c r="V24" s="3"/>
      <c r="AC24">
        <f>SUMIF(L7:L22,AC23,G7:G22)</f>
        <v>0</v>
      </c>
      <c r="AD24">
        <f>SUMIF(L7:L22,AD23,G7:G22)</f>
        <v>0</v>
      </c>
      <c r="AE24" t="s">
        <v>319</v>
      </c>
    </row>
    <row r="25" spans="1:58" x14ac:dyDescent="0.25">
      <c r="C25" s="165"/>
      <c r="D25" s="10"/>
      <c r="AE25" t="s">
        <v>321</v>
      </c>
    </row>
    <row r="26" spans="1:58" x14ac:dyDescent="0.25">
      <c r="D26" s="10"/>
    </row>
    <row r="27" spans="1:58" x14ac:dyDescent="0.25">
      <c r="D27" s="10"/>
    </row>
    <row r="28" spans="1:58" x14ac:dyDescent="0.25">
      <c r="D28" s="10"/>
    </row>
    <row r="29" spans="1:58" x14ac:dyDescent="0.25">
      <c r="D29" s="10"/>
    </row>
    <row r="30" spans="1:58" x14ac:dyDescent="0.25">
      <c r="D30" s="10"/>
    </row>
    <row r="31" spans="1:58" x14ac:dyDescent="0.25">
      <c r="D31" s="10"/>
    </row>
    <row r="32" spans="1:58" x14ac:dyDescent="0.25">
      <c r="D32" s="10"/>
    </row>
    <row r="33" spans="4:4" x14ac:dyDescent="0.25">
      <c r="D33" s="10"/>
    </row>
    <row r="34" spans="4:4" x14ac:dyDescent="0.25">
      <c r="D34" s="10"/>
    </row>
    <row r="35" spans="4:4" x14ac:dyDescent="0.25">
      <c r="D35" s="10"/>
    </row>
    <row r="36" spans="4:4" x14ac:dyDescent="0.25">
      <c r="D36" s="10"/>
    </row>
    <row r="37" spans="4:4" x14ac:dyDescent="0.25">
      <c r="D37" s="10"/>
    </row>
    <row r="38" spans="4:4" x14ac:dyDescent="0.25">
      <c r="D38" s="10"/>
    </row>
    <row r="39" spans="4:4" x14ac:dyDescent="0.25">
      <c r="D39" s="10"/>
    </row>
    <row r="40" spans="4:4" x14ac:dyDescent="0.25">
      <c r="D40" s="10"/>
    </row>
    <row r="41" spans="4:4" x14ac:dyDescent="0.25">
      <c r="D41" s="10"/>
    </row>
    <row r="42" spans="4:4" x14ac:dyDescent="0.25">
      <c r="D42" s="10"/>
    </row>
    <row r="43" spans="4:4" x14ac:dyDescent="0.25">
      <c r="D43" s="10"/>
    </row>
    <row r="44" spans="4:4" x14ac:dyDescent="0.25">
      <c r="D44" s="10"/>
    </row>
    <row r="45" spans="4:4" x14ac:dyDescent="0.25">
      <c r="D45" s="10"/>
    </row>
    <row r="46" spans="4:4" x14ac:dyDescent="0.25">
      <c r="D46" s="10"/>
    </row>
    <row r="47" spans="4:4" x14ac:dyDescent="0.25">
      <c r="D47" s="10"/>
    </row>
    <row r="48" spans="4:4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2RsHUzogrJ8TduAHAXWPj/LtXTcI46oh5ZwiGnJJLOt+DwhY4jU8H+DBGCintPIsUk5XHWVf4ftZ8gQfcyMfjA==" saltValue="c/rYLKZO+lRsoqT62x9dhw==" spinCount="100000" sheet="1"/>
  <protectedRanges>
    <protectedRange sqref="F1:F1048576" name="Oblast1"/>
  </protectedRanges>
  <mergeCells count="14">
    <mergeCell ref="C11:G11"/>
    <mergeCell ref="A1:G1"/>
    <mergeCell ref="C2:G2"/>
    <mergeCell ref="C3:G3"/>
    <mergeCell ref="C4:G4"/>
    <mergeCell ref="C10:G10"/>
    <mergeCell ref="C21:G21"/>
    <mergeCell ref="C22:G22"/>
    <mergeCell ref="C13:G13"/>
    <mergeCell ref="C14:G14"/>
    <mergeCell ref="C16:G16"/>
    <mergeCell ref="C17:G17"/>
    <mergeCell ref="C18:G18"/>
    <mergeCell ref="C20:G20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C4006-8646-4504-8F04-EF96413A9788}">
  <sheetPr codeName="List8">
    <outlinePr summaryBelow="0"/>
  </sheetPr>
  <dimension ref="A1:BF5000"/>
  <sheetViews>
    <sheetView workbookViewId="0">
      <pane ySplit="7" topLeftCell="A32" activePane="bottomLeft" state="frozen"/>
      <selection activeCell="C24" sqref="C24:G24"/>
      <selection pane="bottomLeft" activeCell="M53" sqref="M53"/>
    </sheetView>
  </sheetViews>
  <sheetFormatPr defaultRowHeight="13.2" outlineLevelRow="1" x14ac:dyDescent="0.25"/>
  <cols>
    <col min="1" max="1" width="3.44140625" customWidth="1"/>
    <col min="2" max="2" width="12.6640625" style="115" customWidth="1"/>
    <col min="3" max="3" width="63.33203125" style="115" customWidth="1"/>
    <col min="4" max="4" width="4.88671875" customWidth="1"/>
    <col min="5" max="5" width="10.6640625" style="175" customWidth="1"/>
    <col min="6" max="6" width="9.88671875" style="175" customWidth="1"/>
    <col min="7" max="7" width="12.77734375" style="186" customWidth="1"/>
    <col min="8" max="11" width="0" hidden="1" customWidth="1"/>
    <col min="12" max="12" width="8.88671875" style="175"/>
    <col min="13" max="13" width="8.88671875" style="186"/>
    <col min="14" max="22" width="0" hidden="1" customWidth="1"/>
    <col min="27" max="27" width="0" hidden="1" customWidth="1"/>
    <col min="29" max="39" width="0" hidden="1" customWidth="1"/>
    <col min="51" max="51" width="98.6640625" customWidth="1"/>
  </cols>
  <sheetData>
    <row r="1" spans="1:58" ht="15.75" customHeight="1" x14ac:dyDescent="0.3">
      <c r="A1" s="262" t="s">
        <v>130</v>
      </c>
      <c r="B1" s="262"/>
      <c r="C1" s="262"/>
      <c r="D1" s="262"/>
      <c r="E1" s="262"/>
      <c r="F1" s="262"/>
      <c r="G1" s="262"/>
      <c r="AE1" t="s">
        <v>131</v>
      </c>
    </row>
    <row r="2" spans="1:58" ht="25.05" customHeight="1" x14ac:dyDescent="0.25">
      <c r="A2" s="131" t="s">
        <v>7</v>
      </c>
      <c r="B2" s="49" t="s">
        <v>43</v>
      </c>
      <c r="C2" s="263" t="s">
        <v>44</v>
      </c>
      <c r="D2" s="264"/>
      <c r="E2" s="264"/>
      <c r="F2" s="264"/>
      <c r="G2" s="265"/>
      <c r="AE2" t="s">
        <v>132</v>
      </c>
    </row>
    <row r="3" spans="1:58" ht="25.05" customHeight="1" x14ac:dyDescent="0.25">
      <c r="A3" s="131" t="s">
        <v>8</v>
      </c>
      <c r="B3" s="49" t="s">
        <v>54</v>
      </c>
      <c r="C3" s="263" t="s">
        <v>55</v>
      </c>
      <c r="D3" s="264"/>
      <c r="E3" s="264"/>
      <c r="F3" s="264"/>
      <c r="G3" s="265"/>
      <c r="AA3" s="115" t="s">
        <v>132</v>
      </c>
      <c r="AE3" t="s">
        <v>133</v>
      </c>
    </row>
    <row r="4" spans="1:58" ht="25.05" customHeight="1" x14ac:dyDescent="0.25">
      <c r="A4" s="132" t="s">
        <v>9</v>
      </c>
      <c r="B4" s="133" t="s">
        <v>60</v>
      </c>
      <c r="C4" s="266" t="s">
        <v>61</v>
      </c>
      <c r="D4" s="267"/>
      <c r="E4" s="267"/>
      <c r="F4" s="267"/>
      <c r="G4" s="268"/>
      <c r="AE4" t="s">
        <v>134</v>
      </c>
    </row>
    <row r="5" spans="1:58" x14ac:dyDescent="0.25">
      <c r="D5" s="10"/>
    </row>
    <row r="6" spans="1:58" ht="39.6" x14ac:dyDescent="0.25">
      <c r="A6" s="134" t="s">
        <v>135</v>
      </c>
      <c r="B6" s="136" t="s">
        <v>136</v>
      </c>
      <c r="C6" s="136" t="s">
        <v>137</v>
      </c>
      <c r="D6" s="135" t="s">
        <v>138</v>
      </c>
      <c r="E6" s="176" t="s">
        <v>139</v>
      </c>
      <c r="F6" s="182" t="s">
        <v>140</v>
      </c>
      <c r="G6" s="187" t="s">
        <v>29</v>
      </c>
      <c r="H6" s="137" t="s">
        <v>30</v>
      </c>
      <c r="I6" s="137" t="s">
        <v>141</v>
      </c>
      <c r="J6" s="137" t="s">
        <v>31</v>
      </c>
      <c r="K6" s="137" t="s">
        <v>142</v>
      </c>
      <c r="L6" s="185" t="s">
        <v>143</v>
      </c>
      <c r="M6" s="193" t="s">
        <v>144</v>
      </c>
      <c r="N6" s="137" t="s">
        <v>145</v>
      </c>
      <c r="O6" s="137" t="s">
        <v>146</v>
      </c>
      <c r="P6" s="137" t="s">
        <v>147</v>
      </c>
      <c r="Q6" s="137" t="s">
        <v>148</v>
      </c>
      <c r="R6" s="137" t="s">
        <v>149</v>
      </c>
      <c r="S6" s="137" t="s">
        <v>150</v>
      </c>
      <c r="T6" s="137" t="s">
        <v>151</v>
      </c>
      <c r="U6" s="137" t="s">
        <v>152</v>
      </c>
      <c r="V6" s="137" t="s">
        <v>153</v>
      </c>
    </row>
    <row r="7" spans="1:58" hidden="1" x14ac:dyDescent="0.25">
      <c r="A7" s="3"/>
      <c r="B7" s="4"/>
      <c r="C7" s="4"/>
      <c r="D7" s="6"/>
      <c r="E7" s="177"/>
      <c r="F7" s="177"/>
      <c r="G7" s="188"/>
      <c r="H7" s="139"/>
      <c r="I7" s="139"/>
      <c r="J7" s="139"/>
      <c r="K7" s="139"/>
      <c r="L7" s="177"/>
      <c r="M7" s="188"/>
      <c r="N7" s="139"/>
      <c r="O7" s="139"/>
      <c r="P7" s="139"/>
      <c r="Q7" s="139"/>
      <c r="R7" s="139"/>
      <c r="S7" s="139"/>
      <c r="T7" s="139"/>
      <c r="U7" s="139"/>
      <c r="V7" s="139"/>
    </row>
    <row r="8" spans="1:58" x14ac:dyDescent="0.25">
      <c r="A8" s="148" t="s">
        <v>154</v>
      </c>
      <c r="B8" s="149" t="s">
        <v>70</v>
      </c>
      <c r="C8" s="160" t="s">
        <v>71</v>
      </c>
      <c r="D8" s="150"/>
      <c r="E8" s="178"/>
      <c r="F8" s="178"/>
      <c r="G8" s="189">
        <f>SUMIF(AE9:AE20,"&lt;&gt;NOR",G9:G20)</f>
        <v>0</v>
      </c>
      <c r="H8" s="151"/>
      <c r="I8" s="151">
        <f>SUM(I9:I20)</f>
        <v>0</v>
      </c>
      <c r="J8" s="151"/>
      <c r="K8" s="151">
        <f>SUM(K9:K20)</f>
        <v>0</v>
      </c>
      <c r="L8" s="178"/>
      <c r="M8" s="189">
        <f>SUM(M9:M20)</f>
        <v>0</v>
      </c>
      <c r="N8" s="151"/>
      <c r="O8" s="151">
        <f>SUM(O9:O20)</f>
        <v>0</v>
      </c>
      <c r="P8" s="151"/>
      <c r="Q8" s="151">
        <f>SUM(Q9:Q20)</f>
        <v>0</v>
      </c>
      <c r="R8" s="152"/>
      <c r="S8" s="147"/>
      <c r="T8" s="147">
        <f>SUM(T9:T20)</f>
        <v>0</v>
      </c>
      <c r="U8" s="147"/>
      <c r="V8" s="147"/>
      <c r="AE8" t="s">
        <v>155</v>
      </c>
    </row>
    <row r="9" spans="1:58" ht="20.399999999999999" outlineLevel="1" x14ac:dyDescent="0.25">
      <c r="A9" s="153">
        <v>1</v>
      </c>
      <c r="B9" s="154" t="s">
        <v>428</v>
      </c>
      <c r="C9" s="161" t="s">
        <v>429</v>
      </c>
      <c r="D9" s="155" t="s">
        <v>158</v>
      </c>
      <c r="E9" s="179">
        <v>72</v>
      </c>
      <c r="F9" s="183"/>
      <c r="G9" s="190">
        <f>ROUND(E9*F9,2)</f>
        <v>0</v>
      </c>
      <c r="H9" s="156"/>
      <c r="I9" s="157">
        <f>ROUND(E9*H9,2)</f>
        <v>0</v>
      </c>
      <c r="J9" s="156"/>
      <c r="K9" s="157">
        <f>ROUND(E9*J9,2)</f>
        <v>0</v>
      </c>
      <c r="L9" s="179">
        <v>21</v>
      </c>
      <c r="M9" s="190">
        <f>G9*(1+L9/100)</f>
        <v>0</v>
      </c>
      <c r="N9" s="157">
        <v>0</v>
      </c>
      <c r="O9" s="157">
        <f>ROUND(E9*N9,2)</f>
        <v>0</v>
      </c>
      <c r="P9" s="157">
        <v>0</v>
      </c>
      <c r="Q9" s="157">
        <f>ROUND(E9*P9,2)</f>
        <v>0</v>
      </c>
      <c r="R9" s="158" t="s">
        <v>159</v>
      </c>
      <c r="S9" s="145">
        <v>0</v>
      </c>
      <c r="T9" s="145">
        <f>ROUND(E9*S9,2)</f>
        <v>0</v>
      </c>
      <c r="U9" s="145"/>
      <c r="V9" s="145" t="s">
        <v>165</v>
      </c>
      <c r="W9" s="138"/>
      <c r="X9" s="138"/>
      <c r="Y9" s="138"/>
      <c r="Z9" s="138"/>
      <c r="AA9" s="138"/>
      <c r="AB9" s="138"/>
      <c r="AC9" s="138"/>
      <c r="AD9" s="138"/>
      <c r="AE9" s="138" t="s">
        <v>166</v>
      </c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</row>
    <row r="10" spans="1:58" outlineLevel="1" x14ac:dyDescent="0.25">
      <c r="A10" s="143"/>
      <c r="B10" s="144"/>
      <c r="C10" s="250" t="s">
        <v>430</v>
      </c>
      <c r="D10" s="251"/>
      <c r="E10" s="251"/>
      <c r="F10" s="251"/>
      <c r="G10" s="251"/>
      <c r="H10" s="145"/>
      <c r="I10" s="145"/>
      <c r="J10" s="145"/>
      <c r="K10" s="145"/>
      <c r="L10" s="184"/>
      <c r="M10" s="191"/>
      <c r="N10" s="145"/>
      <c r="O10" s="145"/>
      <c r="P10" s="145"/>
      <c r="Q10" s="145"/>
      <c r="R10" s="145"/>
      <c r="S10" s="145"/>
      <c r="T10" s="145"/>
      <c r="U10" s="145"/>
      <c r="V10" s="145"/>
      <c r="W10" s="138"/>
      <c r="X10" s="138"/>
      <c r="Y10" s="138"/>
      <c r="Z10" s="138"/>
      <c r="AA10" s="138"/>
      <c r="AB10" s="138"/>
      <c r="AC10" s="138"/>
      <c r="AD10" s="138"/>
      <c r="AE10" s="138" t="s">
        <v>168</v>
      </c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59" t="str">
        <f>C10</f>
        <v>popř. lesní půdy s naložením, vodorovným přemístěním a složením na hromady nebo se zpětným přemístěním a rozprostřením.</v>
      </c>
      <c r="AZ10" s="138"/>
      <c r="BA10" s="138"/>
      <c r="BB10" s="138"/>
      <c r="BC10" s="138"/>
      <c r="BD10" s="138"/>
      <c r="BE10" s="138"/>
      <c r="BF10" s="138"/>
    </row>
    <row r="11" spans="1:58" outlineLevel="1" x14ac:dyDescent="0.25">
      <c r="A11" s="143"/>
      <c r="B11" s="144"/>
      <c r="C11" s="260" t="s">
        <v>431</v>
      </c>
      <c r="D11" s="261"/>
      <c r="E11" s="261"/>
      <c r="F11" s="261"/>
      <c r="G11" s="261"/>
      <c r="H11" s="145"/>
      <c r="I11" s="145"/>
      <c r="J11" s="145"/>
      <c r="K11" s="145"/>
      <c r="L11" s="184"/>
      <c r="M11" s="191"/>
      <c r="N11" s="145"/>
      <c r="O11" s="145"/>
      <c r="P11" s="145"/>
      <c r="Q11" s="145"/>
      <c r="R11" s="145"/>
      <c r="S11" s="145"/>
      <c r="T11" s="145"/>
      <c r="U11" s="145"/>
      <c r="V11" s="145"/>
      <c r="W11" s="138"/>
      <c r="X11" s="138"/>
      <c r="Y11" s="138"/>
      <c r="Z11" s="138"/>
      <c r="AA11" s="138"/>
      <c r="AB11" s="138"/>
      <c r="AC11" s="138"/>
      <c r="AD11" s="138"/>
      <c r="AE11" s="138" t="s">
        <v>274</v>
      </c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</row>
    <row r="12" spans="1:58" outlineLevel="1" x14ac:dyDescent="0.25">
      <c r="A12" s="143"/>
      <c r="B12" s="144"/>
      <c r="C12" s="252"/>
      <c r="D12" s="253"/>
      <c r="E12" s="253"/>
      <c r="F12" s="253"/>
      <c r="G12" s="253"/>
      <c r="H12" s="145"/>
      <c r="I12" s="145"/>
      <c r="J12" s="145"/>
      <c r="K12" s="145"/>
      <c r="L12" s="184"/>
      <c r="M12" s="191"/>
      <c r="N12" s="145"/>
      <c r="O12" s="145"/>
      <c r="P12" s="145"/>
      <c r="Q12" s="145"/>
      <c r="R12" s="145"/>
      <c r="S12" s="145"/>
      <c r="T12" s="145"/>
      <c r="U12" s="145"/>
      <c r="V12" s="145"/>
      <c r="W12" s="138"/>
      <c r="X12" s="138"/>
      <c r="Y12" s="138"/>
      <c r="Z12" s="138"/>
      <c r="AA12" s="138"/>
      <c r="AB12" s="138"/>
      <c r="AC12" s="138"/>
      <c r="AD12" s="138"/>
      <c r="AE12" s="138" t="s">
        <v>162</v>
      </c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</row>
    <row r="13" spans="1:58" ht="20.399999999999999" outlineLevel="1" x14ac:dyDescent="0.25">
      <c r="A13" s="153">
        <v>2</v>
      </c>
      <c r="B13" s="154" t="s">
        <v>432</v>
      </c>
      <c r="C13" s="161" t="s">
        <v>433</v>
      </c>
      <c r="D13" s="155" t="s">
        <v>158</v>
      </c>
      <c r="E13" s="179">
        <v>15</v>
      </c>
      <c r="F13" s="183"/>
      <c r="G13" s="190">
        <f>ROUND(E13*F13,2)</f>
        <v>0</v>
      </c>
      <c r="H13" s="156"/>
      <c r="I13" s="157">
        <f>ROUND(E13*H13,2)</f>
        <v>0</v>
      </c>
      <c r="J13" s="156"/>
      <c r="K13" s="157">
        <f>ROUND(E13*J13,2)</f>
        <v>0</v>
      </c>
      <c r="L13" s="179">
        <v>21</v>
      </c>
      <c r="M13" s="190">
        <f>G13*(1+L13/100)</f>
        <v>0</v>
      </c>
      <c r="N13" s="157">
        <v>0</v>
      </c>
      <c r="O13" s="157">
        <f>ROUND(E13*N13,2)</f>
        <v>0</v>
      </c>
      <c r="P13" s="157">
        <v>0</v>
      </c>
      <c r="Q13" s="157">
        <f>ROUND(E13*P13,2)</f>
        <v>0</v>
      </c>
      <c r="R13" s="158" t="s">
        <v>159</v>
      </c>
      <c r="S13" s="145">
        <v>0</v>
      </c>
      <c r="T13" s="145">
        <f>ROUND(E13*S13,2)</f>
        <v>0</v>
      </c>
      <c r="U13" s="145"/>
      <c r="V13" s="145" t="s">
        <v>165</v>
      </c>
      <c r="W13" s="138"/>
      <c r="X13" s="138"/>
      <c r="Y13" s="138"/>
      <c r="Z13" s="138"/>
      <c r="AA13" s="138"/>
      <c r="AB13" s="138"/>
      <c r="AC13" s="138"/>
      <c r="AD13" s="138"/>
      <c r="AE13" s="138" t="s">
        <v>166</v>
      </c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</row>
    <row r="14" spans="1:58" outlineLevel="1" x14ac:dyDescent="0.25">
      <c r="A14" s="143"/>
      <c r="B14" s="144"/>
      <c r="C14" s="254"/>
      <c r="D14" s="255"/>
      <c r="E14" s="255"/>
      <c r="F14" s="255"/>
      <c r="G14" s="255"/>
      <c r="H14" s="145"/>
      <c r="I14" s="145"/>
      <c r="J14" s="145"/>
      <c r="K14" s="145"/>
      <c r="L14" s="184"/>
      <c r="M14" s="191"/>
      <c r="N14" s="145"/>
      <c r="O14" s="145"/>
      <c r="P14" s="145"/>
      <c r="Q14" s="145"/>
      <c r="R14" s="145"/>
      <c r="S14" s="145"/>
      <c r="T14" s="145"/>
      <c r="U14" s="145"/>
      <c r="V14" s="145"/>
      <c r="W14" s="138"/>
      <c r="X14" s="138"/>
      <c r="Y14" s="138"/>
      <c r="Z14" s="138"/>
      <c r="AA14" s="138"/>
      <c r="AB14" s="138"/>
      <c r="AC14" s="138"/>
      <c r="AD14" s="138"/>
      <c r="AE14" s="138" t="s">
        <v>162</v>
      </c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</row>
    <row r="15" spans="1:58" outlineLevel="1" x14ac:dyDescent="0.25">
      <c r="A15" s="153">
        <v>3</v>
      </c>
      <c r="B15" s="154" t="s">
        <v>434</v>
      </c>
      <c r="C15" s="161" t="s">
        <v>435</v>
      </c>
      <c r="D15" s="155" t="s">
        <v>158</v>
      </c>
      <c r="E15" s="179">
        <v>3</v>
      </c>
      <c r="F15" s="183"/>
      <c r="G15" s="190">
        <f>ROUND(E15*F15,2)</f>
        <v>0</v>
      </c>
      <c r="H15" s="156"/>
      <c r="I15" s="157">
        <f>ROUND(E15*H15,2)</f>
        <v>0</v>
      </c>
      <c r="J15" s="156"/>
      <c r="K15" s="157">
        <f>ROUND(E15*J15,2)</f>
        <v>0</v>
      </c>
      <c r="L15" s="179">
        <v>21</v>
      </c>
      <c r="M15" s="190">
        <f>G15*(1+L15/100)</f>
        <v>0</v>
      </c>
      <c r="N15" s="157">
        <v>0</v>
      </c>
      <c r="O15" s="157">
        <f>ROUND(E15*N15,2)</f>
        <v>0</v>
      </c>
      <c r="P15" s="157">
        <v>0</v>
      </c>
      <c r="Q15" s="157">
        <f>ROUND(E15*P15,2)</f>
        <v>0</v>
      </c>
      <c r="R15" s="158" t="s">
        <v>159</v>
      </c>
      <c r="S15" s="145">
        <v>0</v>
      </c>
      <c r="T15" s="145">
        <f>ROUND(E15*S15,2)</f>
        <v>0</v>
      </c>
      <c r="U15" s="145"/>
      <c r="V15" s="145" t="s">
        <v>165</v>
      </c>
      <c r="W15" s="138"/>
      <c r="X15" s="138"/>
      <c r="Y15" s="138"/>
      <c r="Z15" s="138"/>
      <c r="AA15" s="138"/>
      <c r="AB15" s="138"/>
      <c r="AC15" s="138"/>
      <c r="AD15" s="138"/>
      <c r="AE15" s="138" t="s">
        <v>166</v>
      </c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</row>
    <row r="16" spans="1:58" outlineLevel="1" x14ac:dyDescent="0.25">
      <c r="A16" s="143"/>
      <c r="B16" s="144"/>
      <c r="C16" s="258" t="s">
        <v>436</v>
      </c>
      <c r="D16" s="259"/>
      <c r="E16" s="259"/>
      <c r="F16" s="259"/>
      <c r="G16" s="259"/>
      <c r="H16" s="145"/>
      <c r="I16" s="145"/>
      <c r="J16" s="145"/>
      <c r="K16" s="145"/>
      <c r="L16" s="184"/>
      <c r="M16" s="191"/>
      <c r="N16" s="145"/>
      <c r="O16" s="145"/>
      <c r="P16" s="145"/>
      <c r="Q16" s="145"/>
      <c r="R16" s="145"/>
      <c r="S16" s="145"/>
      <c r="T16" s="145"/>
      <c r="U16" s="145"/>
      <c r="V16" s="145"/>
      <c r="W16" s="138"/>
      <c r="X16" s="138"/>
      <c r="Y16" s="138"/>
      <c r="Z16" s="138"/>
      <c r="AA16" s="138"/>
      <c r="AB16" s="138"/>
      <c r="AC16" s="138"/>
      <c r="AD16" s="138"/>
      <c r="AE16" s="138" t="s">
        <v>274</v>
      </c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</row>
    <row r="17" spans="1:58" outlineLevel="1" x14ac:dyDescent="0.25">
      <c r="A17" s="143"/>
      <c r="B17" s="144"/>
      <c r="C17" s="252"/>
      <c r="D17" s="253"/>
      <c r="E17" s="253"/>
      <c r="F17" s="253"/>
      <c r="G17" s="253"/>
      <c r="H17" s="145"/>
      <c r="I17" s="145"/>
      <c r="J17" s="145"/>
      <c r="K17" s="145"/>
      <c r="L17" s="184"/>
      <c r="M17" s="191"/>
      <c r="N17" s="145"/>
      <c r="O17" s="145"/>
      <c r="P17" s="145"/>
      <c r="Q17" s="145"/>
      <c r="R17" s="145"/>
      <c r="S17" s="145"/>
      <c r="T17" s="145"/>
      <c r="U17" s="145"/>
      <c r="V17" s="145"/>
      <c r="W17" s="138"/>
      <c r="X17" s="138"/>
      <c r="Y17" s="138"/>
      <c r="Z17" s="138"/>
      <c r="AA17" s="138"/>
      <c r="AB17" s="138"/>
      <c r="AC17" s="138"/>
      <c r="AD17" s="138"/>
      <c r="AE17" s="138" t="s">
        <v>162</v>
      </c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</row>
    <row r="18" spans="1:58" outlineLevel="1" x14ac:dyDescent="0.25">
      <c r="A18" s="153">
        <v>4</v>
      </c>
      <c r="B18" s="154" t="s">
        <v>416</v>
      </c>
      <c r="C18" s="161" t="s">
        <v>417</v>
      </c>
      <c r="D18" s="155" t="s">
        <v>174</v>
      </c>
      <c r="E18" s="179">
        <v>130</v>
      </c>
      <c r="F18" s="183"/>
      <c r="G18" s="190">
        <f>ROUND(E18*F18,2)</f>
        <v>0</v>
      </c>
      <c r="H18" s="156"/>
      <c r="I18" s="157">
        <f>ROUND(E18*H18,2)</f>
        <v>0</v>
      </c>
      <c r="J18" s="156"/>
      <c r="K18" s="157">
        <f>ROUND(E18*J18,2)</f>
        <v>0</v>
      </c>
      <c r="L18" s="179">
        <v>21</v>
      </c>
      <c r="M18" s="190">
        <f>G18*(1+L18/100)</f>
        <v>0</v>
      </c>
      <c r="N18" s="157">
        <v>0</v>
      </c>
      <c r="O18" s="157">
        <f>ROUND(E18*N18,2)</f>
        <v>0</v>
      </c>
      <c r="P18" s="157">
        <v>0</v>
      </c>
      <c r="Q18" s="157">
        <f>ROUND(E18*P18,2)</f>
        <v>0</v>
      </c>
      <c r="R18" s="158" t="s">
        <v>159</v>
      </c>
      <c r="S18" s="145">
        <v>0</v>
      </c>
      <c r="T18" s="145">
        <f>ROUND(E18*S18,2)</f>
        <v>0</v>
      </c>
      <c r="U18" s="145"/>
      <c r="V18" s="145" t="s">
        <v>165</v>
      </c>
      <c r="W18" s="138"/>
      <c r="X18" s="138"/>
      <c r="Y18" s="138"/>
      <c r="Z18" s="138"/>
      <c r="AA18" s="138"/>
      <c r="AB18" s="138"/>
      <c r="AC18" s="138"/>
      <c r="AD18" s="138"/>
      <c r="AE18" s="138" t="s">
        <v>166</v>
      </c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</row>
    <row r="19" spans="1:58" ht="41.4" outlineLevel="1" x14ac:dyDescent="0.25">
      <c r="A19" s="143"/>
      <c r="B19" s="144"/>
      <c r="C19" s="250" t="s">
        <v>418</v>
      </c>
      <c r="D19" s="251"/>
      <c r="E19" s="251"/>
      <c r="F19" s="251"/>
      <c r="G19" s="251"/>
      <c r="H19" s="145"/>
      <c r="I19" s="145"/>
      <c r="J19" s="145"/>
      <c r="K19" s="145"/>
      <c r="L19" s="184"/>
      <c r="M19" s="191"/>
      <c r="N19" s="145"/>
      <c r="O19" s="145"/>
      <c r="P19" s="145"/>
      <c r="Q19" s="145"/>
      <c r="R19" s="145"/>
      <c r="S19" s="145"/>
      <c r="T19" s="145"/>
      <c r="U19" s="145"/>
      <c r="V19" s="145"/>
      <c r="W19" s="138"/>
      <c r="X19" s="138"/>
      <c r="Y19" s="138"/>
      <c r="Z19" s="138"/>
      <c r="AA19" s="138"/>
      <c r="AB19" s="138"/>
      <c r="AC19" s="138"/>
      <c r="AD19" s="138"/>
      <c r="AE19" s="138" t="s">
        <v>168</v>
      </c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59" t="str">
        <f>C19</f>
        <v>Sejmutí ornice nebo lesní půdy s vodorovným přemístěním na hromady v místě upotřebení nebo na dočasné či trvalé skládky se složením. Úprava pláně v násypech vyrovnáním výškových rozdílů. Úprava pozemku s rozpojením a přehrnutím včetně urovnání. Plošná úprava terénu s urovnáním povrchu, bez doplnění ornice, v hornině 1 až 4. Rozprostření a urovnání ornice v rovině s případným nutným přemístěním hromad nebo dočasných skládek na místo potřeby ze vzdálenosti do 30 m, v rovině nebo ve svahu do 1 : 5.</v>
      </c>
      <c r="AZ19" s="138"/>
      <c r="BA19" s="138"/>
      <c r="BB19" s="138"/>
      <c r="BC19" s="138"/>
      <c r="BD19" s="138"/>
      <c r="BE19" s="138"/>
      <c r="BF19" s="138"/>
    </row>
    <row r="20" spans="1:58" outlineLevel="1" x14ac:dyDescent="0.25">
      <c r="A20" s="143"/>
      <c r="B20" s="144"/>
      <c r="C20" s="252"/>
      <c r="D20" s="253"/>
      <c r="E20" s="253"/>
      <c r="F20" s="253"/>
      <c r="G20" s="253"/>
      <c r="H20" s="145"/>
      <c r="I20" s="145"/>
      <c r="J20" s="145"/>
      <c r="K20" s="145"/>
      <c r="L20" s="184"/>
      <c r="M20" s="191"/>
      <c r="N20" s="145"/>
      <c r="O20" s="145"/>
      <c r="P20" s="145"/>
      <c r="Q20" s="145"/>
      <c r="R20" s="145"/>
      <c r="S20" s="145"/>
      <c r="T20" s="145"/>
      <c r="U20" s="145"/>
      <c r="V20" s="145"/>
      <c r="W20" s="138"/>
      <c r="X20" s="138"/>
      <c r="Y20" s="138"/>
      <c r="Z20" s="138"/>
      <c r="AA20" s="138"/>
      <c r="AB20" s="138"/>
      <c r="AC20" s="138"/>
      <c r="AD20" s="138"/>
      <c r="AE20" s="138" t="s">
        <v>162</v>
      </c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</row>
    <row r="21" spans="1:58" x14ac:dyDescent="0.25">
      <c r="A21" s="148" t="s">
        <v>154</v>
      </c>
      <c r="B21" s="149" t="s">
        <v>50</v>
      </c>
      <c r="C21" s="160" t="s">
        <v>72</v>
      </c>
      <c r="D21" s="150"/>
      <c r="E21" s="178"/>
      <c r="F21" s="178"/>
      <c r="G21" s="189">
        <f>SUMIF(AE22:AE29,"&lt;&gt;NOR",G22:G29)</f>
        <v>0</v>
      </c>
      <c r="H21" s="151"/>
      <c r="I21" s="151">
        <f>SUM(I22:I29)</f>
        <v>0</v>
      </c>
      <c r="J21" s="151"/>
      <c r="K21" s="151">
        <f>SUM(K22:K29)</f>
        <v>0</v>
      </c>
      <c r="L21" s="178"/>
      <c r="M21" s="189">
        <f>SUM(M22:M29)</f>
        <v>0</v>
      </c>
      <c r="N21" s="151"/>
      <c r="O21" s="151">
        <f>SUM(O22:O29)</f>
        <v>29.49</v>
      </c>
      <c r="P21" s="151"/>
      <c r="Q21" s="151">
        <f>SUM(Q22:Q29)</f>
        <v>0</v>
      </c>
      <c r="R21" s="152"/>
      <c r="S21" s="147"/>
      <c r="T21" s="147">
        <f>SUM(T22:T29)</f>
        <v>0</v>
      </c>
      <c r="U21" s="147"/>
      <c r="V21" s="147"/>
      <c r="AE21" t="s">
        <v>155</v>
      </c>
    </row>
    <row r="22" spans="1:58" outlineLevel="1" x14ac:dyDescent="0.25">
      <c r="A22" s="153">
        <v>5</v>
      </c>
      <c r="B22" s="154" t="s">
        <v>437</v>
      </c>
      <c r="C22" s="161" t="s">
        <v>438</v>
      </c>
      <c r="D22" s="155" t="s">
        <v>311</v>
      </c>
      <c r="E22" s="179">
        <v>33</v>
      </c>
      <c r="F22" s="183"/>
      <c r="G22" s="190">
        <f>ROUND(E22*F22,2)</f>
        <v>0</v>
      </c>
      <c r="H22" s="156"/>
      <c r="I22" s="157">
        <f>ROUND(E22*H22,2)</f>
        <v>0</v>
      </c>
      <c r="J22" s="156"/>
      <c r="K22" s="157">
        <f>ROUND(E22*J22,2)</f>
        <v>0</v>
      </c>
      <c r="L22" s="179">
        <v>21</v>
      </c>
      <c r="M22" s="190">
        <f>G22*(1+L22/100)</f>
        <v>0</v>
      </c>
      <c r="N22" s="157">
        <v>0.42531000000000002</v>
      </c>
      <c r="O22" s="157">
        <f>ROUND(E22*N22,2)</f>
        <v>14.04</v>
      </c>
      <c r="P22" s="157">
        <v>0</v>
      </c>
      <c r="Q22" s="157">
        <f>ROUND(E22*P22,2)</f>
        <v>0</v>
      </c>
      <c r="R22" s="158" t="s">
        <v>159</v>
      </c>
      <c r="S22" s="145">
        <v>0</v>
      </c>
      <c r="T22" s="145">
        <f>ROUND(E22*S22,2)</f>
        <v>0</v>
      </c>
      <c r="U22" s="145"/>
      <c r="V22" s="145" t="s">
        <v>165</v>
      </c>
      <c r="W22" s="138"/>
      <c r="X22" s="138"/>
      <c r="Y22" s="138"/>
      <c r="Z22" s="138"/>
      <c r="AA22" s="138"/>
      <c r="AB22" s="138"/>
      <c r="AC22" s="138"/>
      <c r="AD22" s="138"/>
      <c r="AE22" s="138" t="s">
        <v>166</v>
      </c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</row>
    <row r="23" spans="1:58" outlineLevel="1" x14ac:dyDescent="0.25">
      <c r="A23" s="143"/>
      <c r="B23" s="144"/>
      <c r="C23" s="250" t="s">
        <v>439</v>
      </c>
      <c r="D23" s="251"/>
      <c r="E23" s="251"/>
      <c r="F23" s="251"/>
      <c r="G23" s="251"/>
      <c r="H23" s="145"/>
      <c r="I23" s="145"/>
      <c r="J23" s="145"/>
      <c r="K23" s="145"/>
      <c r="L23" s="184"/>
      <c r="M23" s="191"/>
      <c r="N23" s="145"/>
      <c r="O23" s="145"/>
      <c r="P23" s="145"/>
      <c r="Q23" s="145"/>
      <c r="R23" s="145"/>
      <c r="S23" s="145"/>
      <c r="T23" s="145"/>
      <c r="U23" s="145"/>
      <c r="V23" s="145"/>
      <c r="W23" s="138"/>
      <c r="X23" s="138"/>
      <c r="Y23" s="138"/>
      <c r="Z23" s="138"/>
      <c r="AA23" s="138"/>
      <c r="AB23" s="138"/>
      <c r="AC23" s="138"/>
      <c r="AD23" s="138"/>
      <c r="AE23" s="138" t="s">
        <v>168</v>
      </c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</row>
    <row r="24" spans="1:58" outlineLevel="1" x14ac:dyDescent="0.25">
      <c r="A24" s="143"/>
      <c r="B24" s="144"/>
      <c r="C24" s="252"/>
      <c r="D24" s="253"/>
      <c r="E24" s="253"/>
      <c r="F24" s="253"/>
      <c r="G24" s="253"/>
      <c r="H24" s="145"/>
      <c r="I24" s="145"/>
      <c r="J24" s="145"/>
      <c r="K24" s="145"/>
      <c r="L24" s="184"/>
      <c r="M24" s="191"/>
      <c r="N24" s="145"/>
      <c r="O24" s="145"/>
      <c r="P24" s="145"/>
      <c r="Q24" s="145"/>
      <c r="R24" s="145"/>
      <c r="S24" s="145"/>
      <c r="T24" s="145"/>
      <c r="U24" s="145"/>
      <c r="V24" s="145"/>
      <c r="W24" s="138"/>
      <c r="X24" s="138"/>
      <c r="Y24" s="138"/>
      <c r="Z24" s="138"/>
      <c r="AA24" s="138"/>
      <c r="AB24" s="138"/>
      <c r="AC24" s="138"/>
      <c r="AD24" s="138"/>
      <c r="AE24" s="138" t="s">
        <v>162</v>
      </c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</row>
    <row r="25" spans="1:58" ht="20.399999999999999" outlineLevel="1" x14ac:dyDescent="0.25">
      <c r="A25" s="153">
        <v>6</v>
      </c>
      <c r="B25" s="154" t="s">
        <v>440</v>
      </c>
      <c r="C25" s="161" t="s">
        <v>441</v>
      </c>
      <c r="D25" s="155" t="s">
        <v>158</v>
      </c>
      <c r="E25" s="179">
        <v>5.4</v>
      </c>
      <c r="F25" s="183"/>
      <c r="G25" s="190">
        <f>ROUND(E25*F25,2)</f>
        <v>0</v>
      </c>
      <c r="H25" s="156"/>
      <c r="I25" s="157">
        <f>ROUND(E25*H25,2)</f>
        <v>0</v>
      </c>
      <c r="J25" s="156"/>
      <c r="K25" s="157">
        <f>ROUND(E25*J25,2)</f>
        <v>0</v>
      </c>
      <c r="L25" s="179">
        <v>21</v>
      </c>
      <c r="M25" s="190">
        <f>G25*(1+L25/100)</f>
        <v>0</v>
      </c>
      <c r="N25" s="157">
        <v>2.8603100000000001</v>
      </c>
      <c r="O25" s="157">
        <f>ROUND(E25*N25,2)</f>
        <v>15.45</v>
      </c>
      <c r="P25" s="157">
        <v>0</v>
      </c>
      <c r="Q25" s="157">
        <f>ROUND(E25*P25,2)</f>
        <v>0</v>
      </c>
      <c r="R25" s="158" t="s">
        <v>159</v>
      </c>
      <c r="S25" s="145">
        <v>0</v>
      </c>
      <c r="T25" s="145">
        <f>ROUND(E25*S25,2)</f>
        <v>0</v>
      </c>
      <c r="U25" s="145"/>
      <c r="V25" s="145" t="s">
        <v>165</v>
      </c>
      <c r="W25" s="138"/>
      <c r="X25" s="138"/>
      <c r="Y25" s="138"/>
      <c r="Z25" s="138"/>
      <c r="AA25" s="138"/>
      <c r="AB25" s="138"/>
      <c r="AC25" s="138"/>
      <c r="AD25" s="138"/>
      <c r="AE25" s="138" t="s">
        <v>166</v>
      </c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</row>
    <row r="26" spans="1:58" outlineLevel="1" x14ac:dyDescent="0.25">
      <c r="A26" s="143"/>
      <c r="B26" s="144"/>
      <c r="C26" s="250" t="s">
        <v>442</v>
      </c>
      <c r="D26" s="251"/>
      <c r="E26" s="251"/>
      <c r="F26" s="251"/>
      <c r="G26" s="251"/>
      <c r="H26" s="145"/>
      <c r="I26" s="145"/>
      <c r="J26" s="145"/>
      <c r="K26" s="145"/>
      <c r="L26" s="184"/>
      <c r="M26" s="191"/>
      <c r="N26" s="145"/>
      <c r="O26" s="145"/>
      <c r="P26" s="145"/>
      <c r="Q26" s="145"/>
      <c r="R26" s="145"/>
      <c r="S26" s="145"/>
      <c r="T26" s="145"/>
      <c r="U26" s="145"/>
      <c r="V26" s="145"/>
      <c r="W26" s="138"/>
      <c r="X26" s="138"/>
      <c r="Y26" s="138"/>
      <c r="Z26" s="138"/>
      <c r="AA26" s="138"/>
      <c r="AB26" s="138"/>
      <c r="AC26" s="138"/>
      <c r="AD26" s="138"/>
      <c r="AE26" s="138" t="s">
        <v>168</v>
      </c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</row>
    <row r="27" spans="1:58" outlineLevel="1" x14ac:dyDescent="0.25">
      <c r="A27" s="143"/>
      <c r="B27" s="144"/>
      <c r="C27" s="162" t="s">
        <v>443</v>
      </c>
      <c r="D27" s="146"/>
      <c r="E27" s="180">
        <v>1.2</v>
      </c>
      <c r="F27" s="184"/>
      <c r="G27" s="191"/>
      <c r="H27" s="145"/>
      <c r="I27" s="145"/>
      <c r="J27" s="145"/>
      <c r="K27" s="145"/>
      <c r="L27" s="184"/>
      <c r="M27" s="191"/>
      <c r="N27" s="145"/>
      <c r="O27" s="145"/>
      <c r="P27" s="145"/>
      <c r="Q27" s="145"/>
      <c r="R27" s="145"/>
      <c r="S27" s="145"/>
      <c r="T27" s="145"/>
      <c r="U27" s="145"/>
      <c r="V27" s="145"/>
      <c r="W27" s="138"/>
      <c r="X27" s="138"/>
      <c r="Y27" s="138"/>
      <c r="Z27" s="138"/>
      <c r="AA27" s="138"/>
      <c r="AB27" s="138"/>
      <c r="AC27" s="138"/>
      <c r="AD27" s="138"/>
      <c r="AE27" s="138" t="s">
        <v>170</v>
      </c>
      <c r="AF27" s="138">
        <v>0</v>
      </c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</row>
    <row r="28" spans="1:58" outlineLevel="1" x14ac:dyDescent="0.25">
      <c r="A28" s="143"/>
      <c r="B28" s="144"/>
      <c r="C28" s="162" t="s">
        <v>444</v>
      </c>
      <c r="D28" s="146"/>
      <c r="E28" s="180">
        <v>4.2</v>
      </c>
      <c r="F28" s="184"/>
      <c r="G28" s="191"/>
      <c r="H28" s="145"/>
      <c r="I28" s="145"/>
      <c r="J28" s="145"/>
      <c r="K28" s="145"/>
      <c r="L28" s="184"/>
      <c r="M28" s="191"/>
      <c r="N28" s="145"/>
      <c r="O28" s="145"/>
      <c r="P28" s="145"/>
      <c r="Q28" s="145"/>
      <c r="R28" s="145"/>
      <c r="S28" s="145"/>
      <c r="T28" s="145"/>
      <c r="U28" s="145"/>
      <c r="V28" s="145"/>
      <c r="W28" s="138"/>
      <c r="X28" s="138"/>
      <c r="Y28" s="138"/>
      <c r="Z28" s="138"/>
      <c r="AA28" s="138"/>
      <c r="AB28" s="138"/>
      <c r="AC28" s="138"/>
      <c r="AD28" s="138"/>
      <c r="AE28" s="138" t="s">
        <v>170</v>
      </c>
      <c r="AF28" s="138">
        <v>0</v>
      </c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</row>
    <row r="29" spans="1:58" outlineLevel="1" x14ac:dyDescent="0.25">
      <c r="A29" s="143"/>
      <c r="B29" s="144"/>
      <c r="C29" s="252"/>
      <c r="D29" s="253"/>
      <c r="E29" s="253"/>
      <c r="F29" s="253"/>
      <c r="G29" s="253"/>
      <c r="H29" s="145"/>
      <c r="I29" s="145"/>
      <c r="J29" s="145"/>
      <c r="K29" s="145"/>
      <c r="L29" s="184"/>
      <c r="M29" s="191"/>
      <c r="N29" s="145"/>
      <c r="O29" s="145"/>
      <c r="P29" s="145"/>
      <c r="Q29" s="145"/>
      <c r="R29" s="145"/>
      <c r="S29" s="145"/>
      <c r="T29" s="145"/>
      <c r="U29" s="145"/>
      <c r="V29" s="145"/>
      <c r="W29" s="138"/>
      <c r="X29" s="138"/>
      <c r="Y29" s="138"/>
      <c r="Z29" s="138"/>
      <c r="AA29" s="138"/>
      <c r="AB29" s="138"/>
      <c r="AC29" s="138"/>
      <c r="AD29" s="138"/>
      <c r="AE29" s="138" t="s">
        <v>162</v>
      </c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</row>
    <row r="30" spans="1:58" x14ac:dyDescent="0.25">
      <c r="A30" s="148" t="s">
        <v>154</v>
      </c>
      <c r="B30" s="149" t="s">
        <v>52</v>
      </c>
      <c r="C30" s="160" t="s">
        <v>73</v>
      </c>
      <c r="D30" s="150"/>
      <c r="E30" s="178"/>
      <c r="F30" s="178"/>
      <c r="G30" s="189">
        <f>SUMIF(AE31:AE34,"&lt;&gt;NOR",G31:G34)</f>
        <v>0</v>
      </c>
      <c r="H30" s="151"/>
      <c r="I30" s="151">
        <f>SUM(I31:I34)</f>
        <v>0</v>
      </c>
      <c r="J30" s="151"/>
      <c r="K30" s="151">
        <f>SUM(K31:K34)</f>
        <v>0</v>
      </c>
      <c r="L30" s="178"/>
      <c r="M30" s="189">
        <f>SUM(M31:M34)</f>
        <v>0</v>
      </c>
      <c r="N30" s="151"/>
      <c r="O30" s="151">
        <f>SUM(O31:O34)</f>
        <v>0.62</v>
      </c>
      <c r="P30" s="151"/>
      <c r="Q30" s="151">
        <f>SUM(Q31:Q34)</f>
        <v>0</v>
      </c>
      <c r="R30" s="152"/>
      <c r="S30" s="147"/>
      <c r="T30" s="147">
        <f>SUM(T31:T34)</f>
        <v>1.89</v>
      </c>
      <c r="U30" s="147"/>
      <c r="V30" s="147"/>
      <c r="AE30" t="s">
        <v>155</v>
      </c>
    </row>
    <row r="31" spans="1:58" ht="20.399999999999999" outlineLevel="1" x14ac:dyDescent="0.25">
      <c r="A31" s="153">
        <v>7</v>
      </c>
      <c r="B31" s="154" t="s">
        <v>445</v>
      </c>
      <c r="C31" s="161" t="s">
        <v>446</v>
      </c>
      <c r="D31" s="155" t="s">
        <v>158</v>
      </c>
      <c r="E31" s="179">
        <v>0.375</v>
      </c>
      <c r="F31" s="183"/>
      <c r="G31" s="190">
        <f>ROUND(E31*F31,2)</f>
        <v>0</v>
      </c>
      <c r="H31" s="156"/>
      <c r="I31" s="157">
        <f>ROUND(E31*H31,2)</f>
        <v>0</v>
      </c>
      <c r="J31" s="156"/>
      <c r="K31" s="157">
        <f>ROUND(E31*J31,2)</f>
        <v>0</v>
      </c>
      <c r="L31" s="179">
        <v>21</v>
      </c>
      <c r="M31" s="190">
        <f>G31*(1+L31/100)</f>
        <v>0</v>
      </c>
      <c r="N31" s="157">
        <v>1.6585000000000001</v>
      </c>
      <c r="O31" s="157">
        <f>ROUND(E31*N31,2)</f>
        <v>0.62</v>
      </c>
      <c r="P31" s="157">
        <v>0</v>
      </c>
      <c r="Q31" s="157">
        <f>ROUND(E31*P31,2)</f>
        <v>0</v>
      </c>
      <c r="R31" s="158" t="s">
        <v>159</v>
      </c>
      <c r="S31" s="145">
        <v>5.05</v>
      </c>
      <c r="T31" s="145">
        <f>ROUND(E31*S31,2)</f>
        <v>1.89</v>
      </c>
      <c r="U31" s="145"/>
      <c r="V31" s="145" t="s">
        <v>160</v>
      </c>
      <c r="W31" s="138"/>
      <c r="X31" s="138"/>
      <c r="Y31" s="138"/>
      <c r="Z31" s="138"/>
      <c r="AA31" s="138"/>
      <c r="AB31" s="138"/>
      <c r="AC31" s="138"/>
      <c r="AD31" s="138"/>
      <c r="AE31" s="138" t="s">
        <v>161</v>
      </c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</row>
    <row r="32" spans="1:58" outlineLevel="1" x14ac:dyDescent="0.25">
      <c r="A32" s="143"/>
      <c r="B32" s="144"/>
      <c r="C32" s="250" t="s">
        <v>447</v>
      </c>
      <c r="D32" s="251"/>
      <c r="E32" s="251"/>
      <c r="F32" s="251"/>
      <c r="G32" s="251"/>
      <c r="H32" s="145"/>
      <c r="I32" s="145"/>
      <c r="J32" s="145"/>
      <c r="K32" s="145"/>
      <c r="L32" s="184"/>
      <c r="M32" s="191"/>
      <c r="N32" s="145"/>
      <c r="O32" s="145"/>
      <c r="P32" s="145"/>
      <c r="Q32" s="145"/>
      <c r="R32" s="145"/>
      <c r="S32" s="145"/>
      <c r="T32" s="145"/>
      <c r="U32" s="145"/>
      <c r="V32" s="145"/>
      <c r="W32" s="138"/>
      <c r="X32" s="138"/>
      <c r="Y32" s="138"/>
      <c r="Z32" s="138"/>
      <c r="AA32" s="138"/>
      <c r="AB32" s="138"/>
      <c r="AC32" s="138"/>
      <c r="AD32" s="138"/>
      <c r="AE32" s="138" t="s">
        <v>168</v>
      </c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59" t="str">
        <f>C32</f>
        <v>volně stojících čtyřhranných až osmihranných (průřezu čtverce, T, nebo kříže), pravoúhlých pod omítku anebo režné (bez spárování)</v>
      </c>
      <c r="AZ32" s="138"/>
      <c r="BA32" s="138"/>
      <c r="BB32" s="138"/>
      <c r="BC32" s="138"/>
      <c r="BD32" s="138"/>
      <c r="BE32" s="138"/>
      <c r="BF32" s="138"/>
    </row>
    <row r="33" spans="1:58" outlineLevel="1" x14ac:dyDescent="0.25">
      <c r="A33" s="143"/>
      <c r="B33" s="144"/>
      <c r="C33" s="162" t="s">
        <v>448</v>
      </c>
      <c r="D33" s="146"/>
      <c r="E33" s="180">
        <v>0.375</v>
      </c>
      <c r="F33" s="184"/>
      <c r="G33" s="191"/>
      <c r="H33" s="145"/>
      <c r="I33" s="145"/>
      <c r="J33" s="145"/>
      <c r="K33" s="145"/>
      <c r="L33" s="184"/>
      <c r="M33" s="191"/>
      <c r="N33" s="145"/>
      <c r="O33" s="145"/>
      <c r="P33" s="145"/>
      <c r="Q33" s="145"/>
      <c r="R33" s="145"/>
      <c r="S33" s="145"/>
      <c r="T33" s="145"/>
      <c r="U33" s="145"/>
      <c r="V33" s="145"/>
      <c r="W33" s="138"/>
      <c r="X33" s="138"/>
      <c r="Y33" s="138"/>
      <c r="Z33" s="138"/>
      <c r="AA33" s="138"/>
      <c r="AB33" s="138"/>
      <c r="AC33" s="138"/>
      <c r="AD33" s="138"/>
      <c r="AE33" s="138" t="s">
        <v>170</v>
      </c>
      <c r="AF33" s="138">
        <v>0</v>
      </c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</row>
    <row r="34" spans="1:58" outlineLevel="1" x14ac:dyDescent="0.25">
      <c r="A34" s="143"/>
      <c r="B34" s="144"/>
      <c r="C34" s="252"/>
      <c r="D34" s="253"/>
      <c r="E34" s="253"/>
      <c r="F34" s="253"/>
      <c r="G34" s="253"/>
      <c r="H34" s="145"/>
      <c r="I34" s="145"/>
      <c r="J34" s="145"/>
      <c r="K34" s="145"/>
      <c r="L34" s="184"/>
      <c r="M34" s="191"/>
      <c r="N34" s="145"/>
      <c r="O34" s="145"/>
      <c r="P34" s="145"/>
      <c r="Q34" s="145"/>
      <c r="R34" s="145"/>
      <c r="S34" s="145"/>
      <c r="T34" s="145"/>
      <c r="U34" s="145"/>
      <c r="V34" s="145"/>
      <c r="W34" s="138"/>
      <c r="X34" s="138"/>
      <c r="Y34" s="138"/>
      <c r="Z34" s="138"/>
      <c r="AA34" s="138"/>
      <c r="AB34" s="138"/>
      <c r="AC34" s="138"/>
      <c r="AD34" s="138"/>
      <c r="AE34" s="138" t="s">
        <v>162</v>
      </c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</row>
    <row r="35" spans="1:58" x14ac:dyDescent="0.25">
      <c r="A35" s="148" t="s">
        <v>154</v>
      </c>
      <c r="B35" s="149" t="s">
        <v>58</v>
      </c>
      <c r="C35" s="160" t="s">
        <v>77</v>
      </c>
      <c r="D35" s="150"/>
      <c r="E35" s="178"/>
      <c r="F35" s="178"/>
      <c r="G35" s="189">
        <f>SUMIF(AE36:AE47,"&lt;&gt;NOR",G36:G47)</f>
        <v>0</v>
      </c>
      <c r="H35" s="151"/>
      <c r="I35" s="151">
        <f>SUM(I36:I47)</f>
        <v>0</v>
      </c>
      <c r="J35" s="151"/>
      <c r="K35" s="151">
        <f>SUM(K36:K47)</f>
        <v>0</v>
      </c>
      <c r="L35" s="178"/>
      <c r="M35" s="189">
        <f>SUM(M36:M47)</f>
        <v>0</v>
      </c>
      <c r="N35" s="151"/>
      <c r="O35" s="151">
        <f>SUM(O36:O47)</f>
        <v>112.28999999999999</v>
      </c>
      <c r="P35" s="151"/>
      <c r="Q35" s="151">
        <f>SUM(Q36:Q47)</f>
        <v>0</v>
      </c>
      <c r="R35" s="152"/>
      <c r="S35" s="147"/>
      <c r="T35" s="147">
        <f>SUM(T36:T47)</f>
        <v>0</v>
      </c>
      <c r="U35" s="147"/>
      <c r="V35" s="147"/>
      <c r="AE35" t="s">
        <v>155</v>
      </c>
    </row>
    <row r="36" spans="1:58" ht="20.399999999999999" outlineLevel="1" x14ac:dyDescent="0.25">
      <c r="A36" s="153">
        <v>8</v>
      </c>
      <c r="B36" s="154" t="s">
        <v>449</v>
      </c>
      <c r="C36" s="161" t="s">
        <v>450</v>
      </c>
      <c r="D36" s="155" t="s">
        <v>174</v>
      </c>
      <c r="E36" s="179">
        <v>112.14</v>
      </c>
      <c r="F36" s="183"/>
      <c r="G36" s="190">
        <f>ROUND(E36*F36,2)</f>
        <v>0</v>
      </c>
      <c r="H36" s="156"/>
      <c r="I36" s="157">
        <f>ROUND(E36*H36,2)</f>
        <v>0</v>
      </c>
      <c r="J36" s="156"/>
      <c r="K36" s="157">
        <f>ROUND(E36*J36,2)</f>
        <v>0</v>
      </c>
      <c r="L36" s="179">
        <v>21</v>
      </c>
      <c r="M36" s="190">
        <f>G36*(1+L36/100)</f>
        <v>0</v>
      </c>
      <c r="N36" s="157">
        <v>0.30076000000000003</v>
      </c>
      <c r="O36" s="157">
        <f>ROUND(E36*N36,2)</f>
        <v>33.729999999999997</v>
      </c>
      <c r="P36" s="157">
        <v>0</v>
      </c>
      <c r="Q36" s="157">
        <f>ROUND(E36*P36,2)</f>
        <v>0</v>
      </c>
      <c r="R36" s="158" t="s">
        <v>159</v>
      </c>
      <c r="S36" s="145">
        <v>0</v>
      </c>
      <c r="T36" s="145">
        <f>ROUND(E36*S36,2)</f>
        <v>0</v>
      </c>
      <c r="U36" s="145"/>
      <c r="V36" s="145" t="s">
        <v>165</v>
      </c>
      <c r="W36" s="138"/>
      <c r="X36" s="138"/>
      <c r="Y36" s="138"/>
      <c r="Z36" s="138"/>
      <c r="AA36" s="138"/>
      <c r="AB36" s="138"/>
      <c r="AC36" s="138"/>
      <c r="AD36" s="138"/>
      <c r="AE36" s="138" t="s">
        <v>166</v>
      </c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</row>
    <row r="37" spans="1:58" ht="41.4" outlineLevel="1" x14ac:dyDescent="0.25">
      <c r="A37" s="143"/>
      <c r="B37" s="144"/>
      <c r="C37" s="250" t="s">
        <v>451</v>
      </c>
      <c r="D37" s="251"/>
      <c r="E37" s="251"/>
      <c r="F37" s="251"/>
      <c r="G37" s="251"/>
      <c r="H37" s="145"/>
      <c r="I37" s="145"/>
      <c r="J37" s="145"/>
      <c r="K37" s="145"/>
      <c r="L37" s="184"/>
      <c r="M37" s="191"/>
      <c r="N37" s="145"/>
      <c r="O37" s="145"/>
      <c r="P37" s="145"/>
      <c r="Q37" s="145"/>
      <c r="R37" s="145"/>
      <c r="S37" s="145"/>
      <c r="T37" s="145"/>
      <c r="U37" s="145"/>
      <c r="V37" s="145"/>
      <c r="W37" s="138"/>
      <c r="X37" s="138"/>
      <c r="Y37" s="138"/>
      <c r="Z37" s="138"/>
      <c r="AA37" s="138"/>
      <c r="AB37" s="138"/>
      <c r="AC37" s="138"/>
      <c r="AD37" s="138"/>
      <c r="AE37" s="138" t="s">
        <v>168</v>
      </c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59" t="str">
        <f>C37</f>
        <v>odkopávky nezapažené pro silnice, s přemístěním výkopku v příčných profilech, s naložením na dopravní prostředek a odvozem do 1 km, s uložením výkopku na skládku a úpravou pláně. Podklad ze štěrkopísku s rozprostřením, vlhčením a zhutněním tl. 10 cm, dodávka a položení dlažby betonové do lože z těženého kameniva do tl. 3 cm, s vyplněním spár, s dvojím beraněním a se smetením přebytečného materiálu na krajnici, osazení a dodávka záhonových obrubníků do lože z prostého betonu tl. 5-10 cm se zalitím a zatřením spár maltou, s opěrou.</v>
      </c>
      <c r="AZ37" s="138"/>
      <c r="BA37" s="138"/>
      <c r="BB37" s="138"/>
      <c r="BC37" s="138"/>
      <c r="BD37" s="138"/>
      <c r="BE37" s="138"/>
      <c r="BF37" s="138"/>
    </row>
    <row r="38" spans="1:58" outlineLevel="1" x14ac:dyDescent="0.25">
      <c r="A38" s="143"/>
      <c r="B38" s="144"/>
      <c r="C38" s="269" t="s">
        <v>452</v>
      </c>
      <c r="D38" s="270"/>
      <c r="E38" s="270"/>
      <c r="F38" s="270"/>
      <c r="G38" s="270"/>
      <c r="H38" s="145"/>
      <c r="I38" s="145"/>
      <c r="J38" s="145"/>
      <c r="K38" s="145"/>
      <c r="L38" s="184"/>
      <c r="M38" s="191"/>
      <c r="N38" s="145"/>
      <c r="O38" s="145"/>
      <c r="P38" s="145"/>
      <c r="Q38" s="145"/>
      <c r="R38" s="145"/>
      <c r="S38" s="145"/>
      <c r="T38" s="145"/>
      <c r="U38" s="145"/>
      <c r="V38" s="145"/>
      <c r="W38" s="138"/>
      <c r="X38" s="138"/>
      <c r="Y38" s="138"/>
      <c r="Z38" s="138"/>
      <c r="AA38" s="138"/>
      <c r="AB38" s="138"/>
      <c r="AC38" s="138"/>
      <c r="AD38" s="138"/>
      <c r="AE38" s="138" t="s">
        <v>168</v>
      </c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</row>
    <row r="39" spans="1:58" outlineLevel="1" x14ac:dyDescent="0.25">
      <c r="A39" s="143"/>
      <c r="B39" s="144"/>
      <c r="C39" s="269" t="s">
        <v>453</v>
      </c>
      <c r="D39" s="270"/>
      <c r="E39" s="270"/>
      <c r="F39" s="270"/>
      <c r="G39" s="270"/>
      <c r="H39" s="145"/>
      <c r="I39" s="145"/>
      <c r="J39" s="145"/>
      <c r="K39" s="145"/>
      <c r="L39" s="184"/>
      <c r="M39" s="191"/>
      <c r="N39" s="145"/>
      <c r="O39" s="145"/>
      <c r="P39" s="145"/>
      <c r="Q39" s="145"/>
      <c r="R39" s="145"/>
      <c r="S39" s="145"/>
      <c r="T39" s="145"/>
      <c r="U39" s="145"/>
      <c r="V39" s="145"/>
      <c r="W39" s="138"/>
      <c r="X39" s="138"/>
      <c r="Y39" s="138"/>
      <c r="Z39" s="138"/>
      <c r="AA39" s="138"/>
      <c r="AB39" s="138"/>
      <c r="AC39" s="138"/>
      <c r="AD39" s="138"/>
      <c r="AE39" s="138" t="s">
        <v>168</v>
      </c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</row>
    <row r="40" spans="1:58" outlineLevel="1" x14ac:dyDescent="0.25">
      <c r="A40" s="143"/>
      <c r="B40" s="144"/>
      <c r="C40" s="269" t="s">
        <v>454</v>
      </c>
      <c r="D40" s="270"/>
      <c r="E40" s="270"/>
      <c r="F40" s="270"/>
      <c r="G40" s="270"/>
      <c r="H40" s="145"/>
      <c r="I40" s="145"/>
      <c r="J40" s="145"/>
      <c r="K40" s="145"/>
      <c r="L40" s="184"/>
      <c r="M40" s="191"/>
      <c r="N40" s="145"/>
      <c r="O40" s="145"/>
      <c r="P40" s="145"/>
      <c r="Q40" s="145"/>
      <c r="R40" s="145"/>
      <c r="S40" s="145"/>
      <c r="T40" s="145"/>
      <c r="U40" s="145"/>
      <c r="V40" s="145"/>
      <c r="W40" s="138"/>
      <c r="X40" s="138"/>
      <c r="Y40" s="138"/>
      <c r="Z40" s="138"/>
      <c r="AA40" s="138"/>
      <c r="AB40" s="138"/>
      <c r="AC40" s="138"/>
      <c r="AD40" s="138"/>
      <c r="AE40" s="138" t="s">
        <v>168</v>
      </c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</row>
    <row r="41" spans="1:58" outlineLevel="1" x14ac:dyDescent="0.25">
      <c r="A41" s="143"/>
      <c r="B41" s="144"/>
      <c r="C41" s="269" t="s">
        <v>455</v>
      </c>
      <c r="D41" s="270"/>
      <c r="E41" s="270"/>
      <c r="F41" s="270"/>
      <c r="G41" s="270"/>
      <c r="H41" s="145"/>
      <c r="I41" s="145"/>
      <c r="J41" s="145"/>
      <c r="K41" s="145"/>
      <c r="L41" s="184"/>
      <c r="M41" s="191"/>
      <c r="N41" s="145"/>
      <c r="O41" s="145"/>
      <c r="P41" s="145"/>
      <c r="Q41" s="145"/>
      <c r="R41" s="145"/>
      <c r="S41" s="145"/>
      <c r="T41" s="145"/>
      <c r="U41" s="145"/>
      <c r="V41" s="145"/>
      <c r="W41" s="138"/>
      <c r="X41" s="138"/>
      <c r="Y41" s="138"/>
      <c r="Z41" s="138"/>
      <c r="AA41" s="138"/>
      <c r="AB41" s="138"/>
      <c r="AC41" s="138"/>
      <c r="AD41" s="138"/>
      <c r="AE41" s="138" t="s">
        <v>168</v>
      </c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</row>
    <row r="42" spans="1:58" outlineLevel="1" x14ac:dyDescent="0.25">
      <c r="A42" s="143"/>
      <c r="B42" s="144"/>
      <c r="C42" s="269" t="s">
        <v>456</v>
      </c>
      <c r="D42" s="270"/>
      <c r="E42" s="270"/>
      <c r="F42" s="270"/>
      <c r="G42" s="270"/>
      <c r="H42" s="145"/>
      <c r="I42" s="145"/>
      <c r="J42" s="145"/>
      <c r="K42" s="145"/>
      <c r="L42" s="184"/>
      <c r="M42" s="191"/>
      <c r="N42" s="145"/>
      <c r="O42" s="145"/>
      <c r="P42" s="145"/>
      <c r="Q42" s="145"/>
      <c r="R42" s="145"/>
      <c r="S42" s="145"/>
      <c r="T42" s="145"/>
      <c r="U42" s="145"/>
      <c r="V42" s="145"/>
      <c r="W42" s="138"/>
      <c r="X42" s="138"/>
      <c r="Y42" s="138"/>
      <c r="Z42" s="138"/>
      <c r="AA42" s="138"/>
      <c r="AB42" s="138"/>
      <c r="AC42" s="138"/>
      <c r="AD42" s="138"/>
      <c r="AE42" s="138" t="s">
        <v>168</v>
      </c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</row>
    <row r="43" spans="1:58" outlineLevel="1" x14ac:dyDescent="0.25">
      <c r="A43" s="143"/>
      <c r="B43" s="144"/>
      <c r="C43" s="162" t="s">
        <v>457</v>
      </c>
      <c r="D43" s="146"/>
      <c r="E43" s="180">
        <v>112.14</v>
      </c>
      <c r="F43" s="184"/>
      <c r="G43" s="191"/>
      <c r="H43" s="145"/>
      <c r="I43" s="145"/>
      <c r="J43" s="145"/>
      <c r="K43" s="145"/>
      <c r="L43" s="184"/>
      <c r="M43" s="191"/>
      <c r="N43" s="145"/>
      <c r="O43" s="145"/>
      <c r="P43" s="145"/>
      <c r="Q43" s="145"/>
      <c r="R43" s="145"/>
      <c r="S43" s="145"/>
      <c r="T43" s="145"/>
      <c r="U43" s="145"/>
      <c r="V43" s="145"/>
      <c r="W43" s="138"/>
      <c r="X43" s="138"/>
      <c r="Y43" s="138"/>
      <c r="Z43" s="138"/>
      <c r="AA43" s="138"/>
      <c r="AB43" s="138"/>
      <c r="AC43" s="138"/>
      <c r="AD43" s="138"/>
      <c r="AE43" s="138" t="s">
        <v>170</v>
      </c>
      <c r="AF43" s="138">
        <v>0</v>
      </c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</row>
    <row r="44" spans="1:58" outlineLevel="1" x14ac:dyDescent="0.25">
      <c r="A44" s="143"/>
      <c r="B44" s="144"/>
      <c r="C44" s="252"/>
      <c r="D44" s="253"/>
      <c r="E44" s="253"/>
      <c r="F44" s="253"/>
      <c r="G44" s="253"/>
      <c r="H44" s="145"/>
      <c r="I44" s="145"/>
      <c r="J44" s="145"/>
      <c r="K44" s="145"/>
      <c r="L44" s="184"/>
      <c r="M44" s="191"/>
      <c r="N44" s="145"/>
      <c r="O44" s="145"/>
      <c r="P44" s="145"/>
      <c r="Q44" s="145"/>
      <c r="R44" s="145"/>
      <c r="S44" s="145"/>
      <c r="T44" s="145"/>
      <c r="U44" s="145"/>
      <c r="V44" s="145"/>
      <c r="W44" s="138"/>
      <c r="X44" s="138"/>
      <c r="Y44" s="138"/>
      <c r="Z44" s="138"/>
      <c r="AA44" s="138"/>
      <c r="AB44" s="138"/>
      <c r="AC44" s="138"/>
      <c r="AD44" s="138"/>
      <c r="AE44" s="138" t="s">
        <v>162</v>
      </c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</row>
    <row r="45" spans="1:58" outlineLevel="1" x14ac:dyDescent="0.25">
      <c r="A45" s="153">
        <v>9</v>
      </c>
      <c r="B45" s="154" t="s">
        <v>458</v>
      </c>
      <c r="C45" s="161" t="s">
        <v>459</v>
      </c>
      <c r="D45" s="155" t="s">
        <v>174</v>
      </c>
      <c r="E45" s="179">
        <v>130.86359999999999</v>
      </c>
      <c r="F45" s="183"/>
      <c r="G45" s="190">
        <f>ROUND(E45*F45,2)</f>
        <v>0</v>
      </c>
      <c r="H45" s="156"/>
      <c r="I45" s="157">
        <f>ROUND(E45*H45,2)</f>
        <v>0</v>
      </c>
      <c r="J45" s="156"/>
      <c r="K45" s="157">
        <f>ROUND(E45*J45,2)</f>
        <v>0</v>
      </c>
      <c r="L45" s="179">
        <v>21</v>
      </c>
      <c r="M45" s="190">
        <f>G45*(1+L45/100)</f>
        <v>0</v>
      </c>
      <c r="N45" s="157">
        <v>0.60033999999999998</v>
      </c>
      <c r="O45" s="157">
        <f>ROUND(E45*N45,2)</f>
        <v>78.56</v>
      </c>
      <c r="P45" s="157">
        <v>0</v>
      </c>
      <c r="Q45" s="157">
        <f>ROUND(E45*P45,2)</f>
        <v>0</v>
      </c>
      <c r="R45" s="158" t="s">
        <v>292</v>
      </c>
      <c r="S45" s="145">
        <v>0</v>
      </c>
      <c r="T45" s="145">
        <f>ROUND(E45*S45,2)</f>
        <v>0</v>
      </c>
      <c r="U45" s="145"/>
      <c r="V45" s="145" t="s">
        <v>165</v>
      </c>
      <c r="W45" s="138"/>
      <c r="X45" s="138"/>
      <c r="Y45" s="138"/>
      <c r="Z45" s="138"/>
      <c r="AA45" s="138"/>
      <c r="AB45" s="138"/>
      <c r="AC45" s="138"/>
      <c r="AD45" s="138"/>
      <c r="AE45" s="138" t="s">
        <v>166</v>
      </c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</row>
    <row r="46" spans="1:58" outlineLevel="1" x14ac:dyDescent="0.25">
      <c r="A46" s="143"/>
      <c r="B46" s="144"/>
      <c r="C46" s="162" t="s">
        <v>460</v>
      </c>
      <c r="D46" s="146"/>
      <c r="E46" s="180">
        <v>130.86359999999999</v>
      </c>
      <c r="F46" s="184"/>
      <c r="G46" s="191"/>
      <c r="H46" s="145"/>
      <c r="I46" s="145"/>
      <c r="J46" s="145"/>
      <c r="K46" s="145"/>
      <c r="L46" s="184"/>
      <c r="M46" s="191"/>
      <c r="N46" s="145"/>
      <c r="O46" s="145"/>
      <c r="P46" s="145"/>
      <c r="Q46" s="145"/>
      <c r="R46" s="145"/>
      <c r="S46" s="145"/>
      <c r="T46" s="145"/>
      <c r="U46" s="145"/>
      <c r="V46" s="145"/>
      <c r="W46" s="138"/>
      <c r="X46" s="138"/>
      <c r="Y46" s="138"/>
      <c r="Z46" s="138"/>
      <c r="AA46" s="138"/>
      <c r="AB46" s="138"/>
      <c r="AC46" s="138"/>
      <c r="AD46" s="138"/>
      <c r="AE46" s="138" t="s">
        <v>170</v>
      </c>
      <c r="AF46" s="138">
        <v>0</v>
      </c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</row>
    <row r="47" spans="1:58" outlineLevel="1" x14ac:dyDescent="0.25">
      <c r="A47" s="143"/>
      <c r="B47" s="144"/>
      <c r="C47" s="252"/>
      <c r="D47" s="253"/>
      <c r="E47" s="253"/>
      <c r="F47" s="253"/>
      <c r="G47" s="253"/>
      <c r="H47" s="145"/>
      <c r="I47" s="145"/>
      <c r="J47" s="145"/>
      <c r="K47" s="145"/>
      <c r="L47" s="184"/>
      <c r="M47" s="191"/>
      <c r="N47" s="145"/>
      <c r="O47" s="145"/>
      <c r="P47" s="145"/>
      <c r="Q47" s="145"/>
      <c r="R47" s="145"/>
      <c r="S47" s="145"/>
      <c r="T47" s="145"/>
      <c r="U47" s="145"/>
      <c r="V47" s="145"/>
      <c r="W47" s="138"/>
      <c r="X47" s="138"/>
      <c r="Y47" s="138"/>
      <c r="Z47" s="138"/>
      <c r="AA47" s="138"/>
      <c r="AB47" s="138"/>
      <c r="AC47" s="138"/>
      <c r="AD47" s="138"/>
      <c r="AE47" s="138" t="s">
        <v>162</v>
      </c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</row>
    <row r="48" spans="1:58" x14ac:dyDescent="0.25">
      <c r="A48" s="148" t="s">
        <v>154</v>
      </c>
      <c r="B48" s="149" t="s">
        <v>80</v>
      </c>
      <c r="C48" s="160" t="s">
        <v>81</v>
      </c>
      <c r="D48" s="150"/>
      <c r="E48" s="178"/>
      <c r="F48" s="178"/>
      <c r="G48" s="189">
        <f>SUMIF(AE49:AE51,"&lt;&gt;NOR",G49:G51)</f>
        <v>0</v>
      </c>
      <c r="H48" s="151"/>
      <c r="I48" s="151">
        <f>SUM(I49:I51)</f>
        <v>0</v>
      </c>
      <c r="J48" s="151"/>
      <c r="K48" s="151">
        <f>SUM(K49:K51)</f>
        <v>0</v>
      </c>
      <c r="L48" s="178"/>
      <c r="M48" s="189">
        <f>SUM(M49:M51)</f>
        <v>0</v>
      </c>
      <c r="N48" s="151"/>
      <c r="O48" s="151">
        <f>SUM(O49:O51)</f>
        <v>0.82</v>
      </c>
      <c r="P48" s="151"/>
      <c r="Q48" s="151">
        <f>SUM(Q49:Q51)</f>
        <v>0.74</v>
      </c>
      <c r="R48" s="152"/>
      <c r="S48" s="147"/>
      <c r="T48" s="147">
        <f>SUM(T49:T51)</f>
        <v>0</v>
      </c>
      <c r="U48" s="147"/>
      <c r="V48" s="147"/>
      <c r="AE48" t="s">
        <v>155</v>
      </c>
    </row>
    <row r="49" spans="1:58" ht="20.399999999999999" outlineLevel="1" x14ac:dyDescent="0.25">
      <c r="A49" s="153">
        <v>10</v>
      </c>
      <c r="B49" s="154" t="s">
        <v>461</v>
      </c>
      <c r="C49" s="161" t="s">
        <v>462</v>
      </c>
      <c r="D49" s="155" t="s">
        <v>174</v>
      </c>
      <c r="E49" s="179">
        <v>8</v>
      </c>
      <c r="F49" s="183"/>
      <c r="G49" s="190">
        <f>ROUND(E49*F49,2)</f>
        <v>0</v>
      </c>
      <c r="H49" s="156"/>
      <c r="I49" s="157">
        <f>ROUND(E49*H49,2)</f>
        <v>0</v>
      </c>
      <c r="J49" s="156"/>
      <c r="K49" s="157">
        <f>ROUND(E49*J49,2)</f>
        <v>0</v>
      </c>
      <c r="L49" s="179">
        <v>21</v>
      </c>
      <c r="M49" s="190">
        <f>G49*(1+L49/100)</f>
        <v>0</v>
      </c>
      <c r="N49" s="157">
        <v>0.10256</v>
      </c>
      <c r="O49" s="157">
        <f>ROUND(E49*N49,2)</f>
        <v>0.82</v>
      </c>
      <c r="P49" s="157">
        <v>9.1999999999999998E-2</v>
      </c>
      <c r="Q49" s="157">
        <f>ROUND(E49*P49,2)</f>
        <v>0.74</v>
      </c>
      <c r="R49" s="158" t="s">
        <v>159</v>
      </c>
      <c r="S49" s="145">
        <v>0</v>
      </c>
      <c r="T49" s="145">
        <f>ROUND(E49*S49,2)</f>
        <v>0</v>
      </c>
      <c r="U49" s="145"/>
      <c r="V49" s="145" t="s">
        <v>165</v>
      </c>
      <c r="W49" s="138"/>
      <c r="X49" s="138"/>
      <c r="Y49" s="138"/>
      <c r="Z49" s="138"/>
      <c r="AA49" s="138"/>
      <c r="AB49" s="138"/>
      <c r="AC49" s="138"/>
      <c r="AD49" s="138"/>
      <c r="AE49" s="138" t="s">
        <v>166</v>
      </c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</row>
    <row r="50" spans="1:58" ht="31.2" outlineLevel="1" x14ac:dyDescent="0.25">
      <c r="A50" s="143"/>
      <c r="B50" s="144"/>
      <c r="C50" s="250" t="s">
        <v>463</v>
      </c>
      <c r="D50" s="251"/>
      <c r="E50" s="251"/>
      <c r="F50" s="251"/>
      <c r="G50" s="251"/>
      <c r="H50" s="145"/>
      <c r="I50" s="145"/>
      <c r="J50" s="145"/>
      <c r="K50" s="145"/>
      <c r="L50" s="184"/>
      <c r="M50" s="191"/>
      <c r="N50" s="145"/>
      <c r="O50" s="145"/>
      <c r="P50" s="145"/>
      <c r="Q50" s="145"/>
      <c r="R50" s="145"/>
      <c r="S50" s="145"/>
      <c r="T50" s="145"/>
      <c r="U50" s="145"/>
      <c r="V50" s="145"/>
      <c r="W50" s="138"/>
      <c r="X50" s="138"/>
      <c r="Y50" s="138"/>
      <c r="Z50" s="138"/>
      <c r="AA50" s="138"/>
      <c r="AB50" s="138"/>
      <c r="AC50" s="138"/>
      <c r="AD50" s="138"/>
      <c r="AE50" s="138" t="s">
        <v>168</v>
      </c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59" t="str">
        <f>C50</f>
        <v>otlučení vnějších omítek stěn, s vyškrabáním spár a s očištěním zdiva, provedení omítek stěn vápenných nebo vápenocementových v rozsahu stejném jako otlučení, s nástřikem silikonovou fasádní barvou nebo bez (podle popisu), s penetrací. Včetně montáže, demontáže a jednoměsíčního nájmu lešení. Bez zakrývání otvorů.</v>
      </c>
      <c r="AZ50" s="138"/>
      <c r="BA50" s="138"/>
      <c r="BB50" s="138"/>
      <c r="BC50" s="138"/>
      <c r="BD50" s="138"/>
      <c r="BE50" s="138"/>
      <c r="BF50" s="138"/>
    </row>
    <row r="51" spans="1:58" outlineLevel="1" x14ac:dyDescent="0.25">
      <c r="A51" s="143"/>
      <c r="B51" s="144"/>
      <c r="C51" s="252"/>
      <c r="D51" s="253"/>
      <c r="E51" s="253"/>
      <c r="F51" s="253"/>
      <c r="G51" s="253"/>
      <c r="H51" s="145"/>
      <c r="I51" s="145"/>
      <c r="J51" s="145"/>
      <c r="K51" s="145"/>
      <c r="L51" s="184"/>
      <c r="M51" s="191"/>
      <c r="N51" s="145"/>
      <c r="O51" s="145"/>
      <c r="P51" s="145"/>
      <c r="Q51" s="145"/>
      <c r="R51" s="145"/>
      <c r="S51" s="145"/>
      <c r="T51" s="145"/>
      <c r="U51" s="145"/>
      <c r="V51" s="145"/>
      <c r="W51" s="138"/>
      <c r="X51" s="138"/>
      <c r="Y51" s="138"/>
      <c r="Z51" s="138"/>
      <c r="AA51" s="138"/>
      <c r="AB51" s="138"/>
      <c r="AC51" s="138"/>
      <c r="AD51" s="138"/>
      <c r="AE51" s="138" t="s">
        <v>162</v>
      </c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</row>
    <row r="52" spans="1:58" x14ac:dyDescent="0.25">
      <c r="A52" s="148" t="s">
        <v>154</v>
      </c>
      <c r="B52" s="149" t="s">
        <v>92</v>
      </c>
      <c r="C52" s="160" t="s">
        <v>93</v>
      </c>
      <c r="D52" s="150"/>
      <c r="E52" s="178"/>
      <c r="F52" s="178"/>
      <c r="G52" s="189">
        <f>SUMIF(AE53:AE57,"&lt;&gt;NOR",G53:G57)</f>
        <v>0</v>
      </c>
      <c r="H52" s="151"/>
      <c r="I52" s="151">
        <f>SUM(I53:I57)</f>
        <v>0</v>
      </c>
      <c r="J52" s="151"/>
      <c r="K52" s="151">
        <f>SUM(K53:K57)</f>
        <v>0</v>
      </c>
      <c r="L52" s="178"/>
      <c r="M52" s="189">
        <f>SUM(M53:M57)</f>
        <v>0</v>
      </c>
      <c r="N52" s="151"/>
      <c r="O52" s="151">
        <f>SUM(O53:O57)</f>
        <v>0.01</v>
      </c>
      <c r="P52" s="151"/>
      <c r="Q52" s="151">
        <f>SUM(Q53:Q57)</f>
        <v>9.8699999999999992</v>
      </c>
      <c r="R52" s="152"/>
      <c r="S52" s="147"/>
      <c r="T52" s="147">
        <f>SUM(T53:T57)</f>
        <v>0</v>
      </c>
      <c r="U52" s="147"/>
      <c r="V52" s="147"/>
      <c r="AE52" t="s">
        <v>155</v>
      </c>
    </row>
    <row r="53" spans="1:58" outlineLevel="1" x14ac:dyDescent="0.25">
      <c r="A53" s="153">
        <v>11</v>
      </c>
      <c r="B53" s="154" t="s">
        <v>464</v>
      </c>
      <c r="C53" s="161" t="s">
        <v>465</v>
      </c>
      <c r="D53" s="155" t="s">
        <v>158</v>
      </c>
      <c r="E53" s="179">
        <v>4.3499999999999996</v>
      </c>
      <c r="F53" s="183"/>
      <c r="G53" s="190">
        <f>ROUND(E53*F53,2)</f>
        <v>0</v>
      </c>
      <c r="H53" s="156"/>
      <c r="I53" s="157">
        <f>ROUND(E53*H53,2)</f>
        <v>0</v>
      </c>
      <c r="J53" s="156"/>
      <c r="K53" s="157">
        <f>ROUND(E53*J53,2)</f>
        <v>0</v>
      </c>
      <c r="L53" s="179">
        <v>21</v>
      </c>
      <c r="M53" s="190">
        <f>G53*(1+L53/100)</f>
        <v>0</v>
      </c>
      <c r="N53" s="157">
        <v>1.33E-3</v>
      </c>
      <c r="O53" s="157">
        <f>ROUND(E53*N53,2)</f>
        <v>0.01</v>
      </c>
      <c r="P53" s="157">
        <v>2.27</v>
      </c>
      <c r="Q53" s="157">
        <f>ROUND(E53*P53,2)</f>
        <v>9.8699999999999992</v>
      </c>
      <c r="R53" s="158" t="s">
        <v>159</v>
      </c>
      <c r="S53" s="145">
        <v>0</v>
      </c>
      <c r="T53" s="145">
        <f>ROUND(E53*S53,2)</f>
        <v>0</v>
      </c>
      <c r="U53" s="145"/>
      <c r="V53" s="145" t="s">
        <v>165</v>
      </c>
      <c r="W53" s="138"/>
      <c r="X53" s="138"/>
      <c r="Y53" s="138"/>
      <c r="Z53" s="138"/>
      <c r="AA53" s="138"/>
      <c r="AB53" s="138"/>
      <c r="AC53" s="138"/>
      <c r="AD53" s="138"/>
      <c r="AE53" s="138" t="s">
        <v>166</v>
      </c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</row>
    <row r="54" spans="1:58" outlineLevel="1" x14ac:dyDescent="0.25">
      <c r="A54" s="143"/>
      <c r="B54" s="144"/>
      <c r="C54" s="250" t="s">
        <v>466</v>
      </c>
      <c r="D54" s="251"/>
      <c r="E54" s="251"/>
      <c r="F54" s="251"/>
      <c r="G54" s="251"/>
      <c r="H54" s="145"/>
      <c r="I54" s="145"/>
      <c r="J54" s="145"/>
      <c r="K54" s="145"/>
      <c r="L54" s="184"/>
      <c r="M54" s="191"/>
      <c r="N54" s="145"/>
      <c r="O54" s="145"/>
      <c r="P54" s="145"/>
      <c r="Q54" s="145"/>
      <c r="R54" s="145"/>
      <c r="S54" s="145"/>
      <c r="T54" s="145"/>
      <c r="U54" s="145"/>
      <c r="V54" s="145"/>
      <c r="W54" s="138"/>
      <c r="X54" s="138"/>
      <c r="Y54" s="138"/>
      <c r="Z54" s="138"/>
      <c r="AA54" s="138"/>
      <c r="AB54" s="138"/>
      <c r="AC54" s="138"/>
      <c r="AD54" s="138"/>
      <c r="AE54" s="138" t="s">
        <v>168</v>
      </c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59" t="str">
        <f>C54</f>
        <v>nebo vybourání otvorů průřezové plochy přes 4 m2 v základech. Svislá a vodorovná doprava suti, odvoz do 10 km.</v>
      </c>
      <c r="AZ54" s="138"/>
      <c r="BA54" s="138"/>
      <c r="BB54" s="138"/>
      <c r="BC54" s="138"/>
      <c r="BD54" s="138"/>
      <c r="BE54" s="138"/>
      <c r="BF54" s="138"/>
    </row>
    <row r="55" spans="1:58" outlineLevel="1" x14ac:dyDescent="0.25">
      <c r="A55" s="143"/>
      <c r="B55" s="144"/>
      <c r="C55" s="162" t="s">
        <v>467</v>
      </c>
      <c r="D55" s="146"/>
      <c r="E55" s="180">
        <v>2.25</v>
      </c>
      <c r="F55" s="184"/>
      <c r="G55" s="191"/>
      <c r="H55" s="145"/>
      <c r="I55" s="145"/>
      <c r="J55" s="145"/>
      <c r="K55" s="145"/>
      <c r="L55" s="184"/>
      <c r="M55" s="191"/>
      <c r="N55" s="145"/>
      <c r="O55" s="145"/>
      <c r="P55" s="145"/>
      <c r="Q55" s="145"/>
      <c r="R55" s="145"/>
      <c r="S55" s="145"/>
      <c r="T55" s="145"/>
      <c r="U55" s="145"/>
      <c r="V55" s="145"/>
      <c r="W55" s="138"/>
      <c r="X55" s="138"/>
      <c r="Y55" s="138"/>
      <c r="Z55" s="138"/>
      <c r="AA55" s="138"/>
      <c r="AB55" s="138"/>
      <c r="AC55" s="138"/>
      <c r="AD55" s="138"/>
      <c r="AE55" s="138" t="s">
        <v>170</v>
      </c>
      <c r="AF55" s="138">
        <v>0</v>
      </c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</row>
    <row r="56" spans="1:58" outlineLevel="1" x14ac:dyDescent="0.25">
      <c r="A56" s="143"/>
      <c r="B56" s="144"/>
      <c r="C56" s="162" t="s">
        <v>468</v>
      </c>
      <c r="D56" s="146"/>
      <c r="E56" s="180">
        <v>2.1</v>
      </c>
      <c r="F56" s="184"/>
      <c r="G56" s="191"/>
      <c r="H56" s="145"/>
      <c r="I56" s="145"/>
      <c r="J56" s="145"/>
      <c r="K56" s="145"/>
      <c r="L56" s="184"/>
      <c r="M56" s="191"/>
      <c r="N56" s="145"/>
      <c r="O56" s="145"/>
      <c r="P56" s="145"/>
      <c r="Q56" s="145"/>
      <c r="R56" s="145"/>
      <c r="S56" s="145"/>
      <c r="T56" s="145"/>
      <c r="U56" s="145"/>
      <c r="V56" s="145"/>
      <c r="W56" s="138"/>
      <c r="X56" s="138"/>
      <c r="Y56" s="138"/>
      <c r="Z56" s="138"/>
      <c r="AA56" s="138"/>
      <c r="AB56" s="138"/>
      <c r="AC56" s="138"/>
      <c r="AD56" s="138"/>
      <c r="AE56" s="138" t="s">
        <v>170</v>
      </c>
      <c r="AF56" s="138">
        <v>0</v>
      </c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</row>
    <row r="57" spans="1:58" outlineLevel="1" x14ac:dyDescent="0.25">
      <c r="A57" s="143"/>
      <c r="B57" s="144"/>
      <c r="C57" s="252"/>
      <c r="D57" s="253"/>
      <c r="E57" s="253"/>
      <c r="F57" s="253"/>
      <c r="G57" s="253"/>
      <c r="H57" s="145"/>
      <c r="I57" s="145"/>
      <c r="J57" s="145"/>
      <c r="K57" s="145"/>
      <c r="L57" s="184"/>
      <c r="M57" s="191"/>
      <c r="N57" s="145"/>
      <c r="O57" s="145"/>
      <c r="P57" s="145"/>
      <c r="Q57" s="145"/>
      <c r="R57" s="145"/>
      <c r="S57" s="145"/>
      <c r="T57" s="145"/>
      <c r="U57" s="145"/>
      <c r="V57" s="145"/>
      <c r="W57" s="138"/>
      <c r="X57" s="138"/>
      <c r="Y57" s="138"/>
      <c r="Z57" s="138"/>
      <c r="AA57" s="138"/>
      <c r="AB57" s="138"/>
      <c r="AC57" s="138"/>
      <c r="AD57" s="138"/>
      <c r="AE57" s="138" t="s">
        <v>162</v>
      </c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</row>
    <row r="58" spans="1:58" x14ac:dyDescent="0.25">
      <c r="A58" s="148" t="s">
        <v>154</v>
      </c>
      <c r="B58" s="149" t="s">
        <v>94</v>
      </c>
      <c r="C58" s="160" t="s">
        <v>95</v>
      </c>
      <c r="D58" s="150"/>
      <c r="E58" s="178"/>
      <c r="F58" s="178"/>
      <c r="G58" s="189">
        <f>SUMIF(AE59:AE61,"&lt;&gt;NOR",G59:G61)</f>
        <v>0</v>
      </c>
      <c r="H58" s="151"/>
      <c r="I58" s="151">
        <f>SUM(I59:I61)</f>
        <v>0</v>
      </c>
      <c r="J58" s="151"/>
      <c r="K58" s="151">
        <f>SUM(K59:K61)</f>
        <v>0</v>
      </c>
      <c r="L58" s="178"/>
      <c r="M58" s="189">
        <f>SUM(M59:M61)</f>
        <v>0</v>
      </c>
      <c r="N58" s="151"/>
      <c r="O58" s="151">
        <f>SUM(O59:O61)</f>
        <v>0</v>
      </c>
      <c r="P58" s="151"/>
      <c r="Q58" s="151">
        <f>SUM(Q59:Q61)</f>
        <v>0</v>
      </c>
      <c r="R58" s="152"/>
      <c r="S58" s="147"/>
      <c r="T58" s="147">
        <f>SUM(T59:T61)</f>
        <v>0</v>
      </c>
      <c r="U58" s="147"/>
      <c r="V58" s="147"/>
      <c r="AE58" t="s">
        <v>155</v>
      </c>
    </row>
    <row r="59" spans="1:58" outlineLevel="1" x14ac:dyDescent="0.25">
      <c r="A59" s="153">
        <v>12</v>
      </c>
      <c r="B59" s="154" t="s">
        <v>156</v>
      </c>
      <c r="C59" s="161" t="s">
        <v>157</v>
      </c>
      <c r="D59" s="155" t="s">
        <v>158</v>
      </c>
      <c r="E59" s="179">
        <v>4.3499999999999996</v>
      </c>
      <c r="F59" s="183"/>
      <c r="G59" s="190">
        <f>ROUND(E59*F59,2)</f>
        <v>0</v>
      </c>
      <c r="H59" s="156"/>
      <c r="I59" s="157">
        <f>ROUND(E59*H59,2)</f>
        <v>0</v>
      </c>
      <c r="J59" s="156"/>
      <c r="K59" s="157">
        <f>ROUND(E59*J59,2)</f>
        <v>0</v>
      </c>
      <c r="L59" s="179">
        <v>21</v>
      </c>
      <c r="M59" s="190">
        <f>G59*(1+L59/100)</f>
        <v>0</v>
      </c>
      <c r="N59" s="157">
        <v>0</v>
      </c>
      <c r="O59" s="157">
        <f>ROUND(E59*N59,2)</f>
        <v>0</v>
      </c>
      <c r="P59" s="157">
        <v>0</v>
      </c>
      <c r="Q59" s="157">
        <f>ROUND(E59*P59,2)</f>
        <v>0</v>
      </c>
      <c r="R59" s="158" t="s">
        <v>251</v>
      </c>
      <c r="S59" s="145">
        <v>0</v>
      </c>
      <c r="T59" s="145">
        <f>ROUND(E59*S59,2)</f>
        <v>0</v>
      </c>
      <c r="U59" s="145"/>
      <c r="V59" s="145" t="s">
        <v>160</v>
      </c>
      <c r="W59" s="138"/>
      <c r="X59" s="138"/>
      <c r="Y59" s="138"/>
      <c r="Z59" s="138"/>
      <c r="AA59" s="138"/>
      <c r="AB59" s="138"/>
      <c r="AC59" s="138"/>
      <c r="AD59" s="138"/>
      <c r="AE59" s="138" t="s">
        <v>161</v>
      </c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</row>
    <row r="60" spans="1:58" outlineLevel="1" x14ac:dyDescent="0.25">
      <c r="A60" s="143"/>
      <c r="B60" s="144"/>
      <c r="C60" s="162" t="s">
        <v>469</v>
      </c>
      <c r="D60" s="146"/>
      <c r="E60" s="180">
        <v>4.3499999999999996</v>
      </c>
      <c r="F60" s="184"/>
      <c r="G60" s="191"/>
      <c r="H60" s="145"/>
      <c r="I60" s="145"/>
      <c r="J60" s="145"/>
      <c r="K60" s="145"/>
      <c r="L60" s="184"/>
      <c r="M60" s="191"/>
      <c r="N60" s="145"/>
      <c r="O60" s="145"/>
      <c r="P60" s="145"/>
      <c r="Q60" s="145"/>
      <c r="R60" s="145"/>
      <c r="S60" s="145"/>
      <c r="T60" s="145"/>
      <c r="U60" s="145"/>
      <c r="V60" s="145"/>
      <c r="W60" s="138"/>
      <c r="X60" s="138"/>
      <c r="Y60" s="138"/>
      <c r="Z60" s="138"/>
      <c r="AA60" s="138"/>
      <c r="AB60" s="138"/>
      <c r="AC60" s="138"/>
      <c r="AD60" s="138"/>
      <c r="AE60" s="138" t="s">
        <v>170</v>
      </c>
      <c r="AF60" s="138">
        <v>0</v>
      </c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</row>
    <row r="61" spans="1:58" outlineLevel="1" x14ac:dyDescent="0.25">
      <c r="A61" s="143"/>
      <c r="B61" s="144"/>
      <c r="C61" s="252"/>
      <c r="D61" s="253"/>
      <c r="E61" s="253"/>
      <c r="F61" s="253"/>
      <c r="G61" s="253"/>
      <c r="H61" s="145"/>
      <c r="I61" s="145"/>
      <c r="J61" s="145"/>
      <c r="K61" s="145"/>
      <c r="L61" s="184"/>
      <c r="M61" s="191"/>
      <c r="N61" s="145"/>
      <c r="O61" s="145"/>
      <c r="P61" s="145"/>
      <c r="Q61" s="145"/>
      <c r="R61" s="145"/>
      <c r="S61" s="145"/>
      <c r="T61" s="145"/>
      <c r="U61" s="145"/>
      <c r="V61" s="145"/>
      <c r="W61" s="138"/>
      <c r="X61" s="138"/>
      <c r="Y61" s="138"/>
      <c r="Z61" s="138"/>
      <c r="AA61" s="138"/>
      <c r="AB61" s="138"/>
      <c r="AC61" s="138"/>
      <c r="AD61" s="138"/>
      <c r="AE61" s="138" t="s">
        <v>162</v>
      </c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</row>
    <row r="62" spans="1:58" x14ac:dyDescent="0.25">
      <c r="A62" s="3"/>
      <c r="B62" s="4"/>
      <c r="C62" s="163"/>
      <c r="D62" s="6"/>
      <c r="E62" s="177"/>
      <c r="F62" s="177"/>
      <c r="G62" s="188"/>
      <c r="H62" s="3"/>
      <c r="I62" s="3"/>
      <c r="J62" s="3"/>
      <c r="K62" s="3"/>
      <c r="L62" s="177"/>
      <c r="M62" s="188"/>
      <c r="N62" s="3"/>
      <c r="O62" s="3"/>
      <c r="P62" s="3"/>
      <c r="Q62" s="3"/>
      <c r="R62" s="3"/>
      <c r="S62" s="3"/>
      <c r="T62" s="3"/>
      <c r="U62" s="3"/>
      <c r="V62" s="3"/>
      <c r="AC62">
        <v>15</v>
      </c>
      <c r="AD62">
        <v>21</v>
      </c>
      <c r="AE62" t="s">
        <v>143</v>
      </c>
    </row>
    <row r="63" spans="1:58" x14ac:dyDescent="0.25">
      <c r="A63" s="140"/>
      <c r="B63" s="141" t="s">
        <v>29</v>
      </c>
      <c r="C63" s="164"/>
      <c r="D63" s="142"/>
      <c r="E63" s="181"/>
      <c r="F63" s="181"/>
      <c r="G63" s="192">
        <f>G8+G21+G30+G35+G48+G52+G58</f>
        <v>0</v>
      </c>
      <c r="H63" s="3"/>
      <c r="I63" s="3"/>
      <c r="J63" s="3"/>
      <c r="K63" s="3"/>
      <c r="L63" s="177"/>
      <c r="M63" s="188"/>
      <c r="N63" s="3"/>
      <c r="O63" s="3"/>
      <c r="P63" s="3"/>
      <c r="Q63" s="3"/>
      <c r="R63" s="3"/>
      <c r="S63" s="3"/>
      <c r="T63" s="3"/>
      <c r="U63" s="3"/>
      <c r="V63" s="3"/>
      <c r="AC63">
        <f>SUMIF(L7:L61,AC62,G7:G61)</f>
        <v>0</v>
      </c>
      <c r="AD63">
        <f>SUMIF(L7:L61,AD62,G7:G61)</f>
        <v>0</v>
      </c>
      <c r="AE63" t="s">
        <v>319</v>
      </c>
    </row>
    <row r="64" spans="1:58" x14ac:dyDescent="0.25">
      <c r="C64" s="165"/>
      <c r="D64" s="10"/>
      <c r="AE64" t="s">
        <v>321</v>
      </c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kRIuHoebULPnXcGnkY0WHZXh4ANshBtyoYCJ+Nt3PzFRKBqwWxQsZF13XgHsP2aX4NglAXntbmqwzzk1Shg/qQ==" saltValue="JW43ko3OA3MJOHtRtwFdpA==" spinCount="100000" sheet="1"/>
  <protectedRanges>
    <protectedRange sqref="F1:F1048576" name="Oblast1"/>
  </protectedRanges>
  <mergeCells count="31">
    <mergeCell ref="C20:G20"/>
    <mergeCell ref="A1:G1"/>
    <mergeCell ref="C2:G2"/>
    <mergeCell ref="C3:G3"/>
    <mergeCell ref="C4:G4"/>
    <mergeCell ref="C10:G10"/>
    <mergeCell ref="C11:G11"/>
    <mergeCell ref="C12:G12"/>
    <mergeCell ref="C14:G14"/>
    <mergeCell ref="C16:G16"/>
    <mergeCell ref="C17:G17"/>
    <mergeCell ref="C19:G19"/>
    <mergeCell ref="C42:G42"/>
    <mergeCell ref="C23:G23"/>
    <mergeCell ref="C24:G24"/>
    <mergeCell ref="C26:G26"/>
    <mergeCell ref="C29:G29"/>
    <mergeCell ref="C32:G32"/>
    <mergeCell ref="C34:G34"/>
    <mergeCell ref="C37:G37"/>
    <mergeCell ref="C38:G38"/>
    <mergeCell ref="C39:G39"/>
    <mergeCell ref="C40:G40"/>
    <mergeCell ref="C41:G41"/>
    <mergeCell ref="C61:G61"/>
    <mergeCell ref="C44:G44"/>
    <mergeCell ref="C47:G47"/>
    <mergeCell ref="C50:G50"/>
    <mergeCell ref="C51:G51"/>
    <mergeCell ref="C54:G54"/>
    <mergeCell ref="C57:G57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60</vt:i4>
      </vt:variant>
    </vt:vector>
  </HeadingPairs>
  <TitlesOfParts>
    <vt:vector size="70" baseType="lpstr">
      <vt:lpstr>Pokyny pro vyplnění</vt:lpstr>
      <vt:lpstr>Stavba</vt:lpstr>
      <vt:lpstr>VzorPolozky</vt:lpstr>
      <vt:lpstr>01 01 Pol</vt:lpstr>
      <vt:lpstr>01 2 Pol</vt:lpstr>
      <vt:lpstr>01 3 Pol</vt:lpstr>
      <vt:lpstr>02 4 Pol</vt:lpstr>
      <vt:lpstr>02 5 Pol</vt:lpstr>
      <vt:lpstr>02 6 Pol</vt:lpstr>
      <vt:lpstr>02 7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'01 2 Pol'!Názvy_tisku</vt:lpstr>
      <vt:lpstr>'01 3 Pol'!Názvy_tisku</vt:lpstr>
      <vt:lpstr>'02 4 Pol'!Názvy_tisku</vt:lpstr>
      <vt:lpstr>'02 5 Pol'!Názvy_tisku</vt:lpstr>
      <vt:lpstr>'02 6 Pol'!Názvy_tisku</vt:lpstr>
      <vt:lpstr>'02 7 Pol'!Názvy_tisku</vt:lpstr>
      <vt:lpstr>oadresa</vt:lpstr>
      <vt:lpstr>Stavba!Objednatel</vt:lpstr>
      <vt:lpstr>Stavba!Objekt</vt:lpstr>
      <vt:lpstr>'01 01 Pol'!Oblast_tisku</vt:lpstr>
      <vt:lpstr>'01 2 Pol'!Oblast_tisku</vt:lpstr>
      <vt:lpstr>'01 3 Pol'!Oblast_tisku</vt:lpstr>
      <vt:lpstr>'02 4 Pol'!Oblast_tisku</vt:lpstr>
      <vt:lpstr>'02 5 Pol'!Oblast_tisku</vt:lpstr>
      <vt:lpstr>'02 6 Pol'!Oblast_tisku</vt:lpstr>
      <vt:lpstr>'02 7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sarka</dc:creator>
  <cp:lastModifiedBy>sarka</cp:lastModifiedBy>
  <cp:lastPrinted>2019-03-19T12:27:02Z</cp:lastPrinted>
  <dcterms:created xsi:type="dcterms:W3CDTF">2009-04-08T07:15:50Z</dcterms:created>
  <dcterms:modified xsi:type="dcterms:W3CDTF">2021-02-25T22:47:12Z</dcterms:modified>
</cp:coreProperties>
</file>